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firstSheet="1" activeTab="1"/>
  </bookViews>
  <sheets>
    <sheet name="Datasets" sheetId="1" state="hidden" r:id="rId1"/>
    <sheet name="ScoreCard FY 2018 - 2019" sheetId="2" r:id="rId2"/>
  </sheets>
  <definedNames/>
  <calcPr fullCalcOnLoad="1"/>
</workbook>
</file>

<file path=xl/sharedStrings.xml><?xml version="1.0" encoding="utf-8"?>
<sst xmlns="http://schemas.openxmlformats.org/spreadsheetml/2006/main" count="133" uniqueCount="114">
  <si>
    <t>Zombo District</t>
  </si>
  <si>
    <t>Period</t>
  </si>
  <si>
    <t>105-1.1 OPD New Attendance</t>
  </si>
  <si>
    <t>105-2.1 A1:ANC 1st Visit for women</t>
  </si>
  <si>
    <t>105-2.1 A1:ANC 1st Visit for women (No. in 1st Trimester)</t>
  </si>
  <si>
    <t>105-2.1 A2:ANC 4th Visit for women</t>
  </si>
  <si>
    <t>105-2.1 A7:Second dose IPT (IPT2)</t>
  </si>
  <si>
    <t>105-2.1 Pregnant Women tested HIV+ for 1st time this pregnancy (TRR) at any visit</t>
  </si>
  <si>
    <t>105-2.1 A19:Pregnant Women testing HIV+ on a retest (TRR+)</t>
  </si>
  <si>
    <t>105-2.1 HIV+ Pregnant Women initiated on ART for EMTCT (ART)</t>
  </si>
  <si>
    <t>105-2.2a Deliveries in unit</t>
  </si>
  <si>
    <t>105-2.2d Deliveries in unit(Live Births)</t>
  </si>
  <si>
    <t>105-2.2b Deliveries in unit(Fresh Still births)</t>
  </si>
  <si>
    <t>105-2.2c Deliveries in unit(Macerated still births)</t>
  </si>
  <si>
    <t>105-2.2 Newborn deaths (0-7days)</t>
  </si>
  <si>
    <t>105-2.2 Birth Asyphyxia</t>
  </si>
  <si>
    <t>105-2.2 OPD Maternal deaths</t>
  </si>
  <si>
    <t>105-2.11 DPT-HepB+Hib 3</t>
  </si>
  <si>
    <t>105-2.11 PCV 3</t>
  </si>
  <si>
    <t>105-2.11 Polio 3</t>
  </si>
  <si>
    <t>105-2.11 Measles</t>
  </si>
  <si>
    <t>105-1.3 OPD Malaria (Total)</t>
  </si>
  <si>
    <t>105-1.3 OPD Malaria Confirmed (Microscopic &amp; RDT)</t>
  </si>
  <si>
    <t>July 2018</t>
  </si>
  <si>
    <t>August 2018</t>
  </si>
  <si>
    <t>September 2018</t>
  </si>
  <si>
    <t>October 2018</t>
  </si>
  <si>
    <t>November 2018</t>
  </si>
  <si>
    <t xml:space="preserve">Total Population </t>
  </si>
  <si>
    <t>Expected Pregnancies</t>
  </si>
  <si>
    <t>Expected deliveries</t>
  </si>
  <si>
    <t>Monthly</t>
  </si>
  <si>
    <t>Quartely</t>
  </si>
  <si>
    <t>Under 1 Year</t>
  </si>
  <si>
    <t>OPD Utilization</t>
  </si>
  <si>
    <t>Pregnancy</t>
  </si>
  <si>
    <t>Deliveries</t>
  </si>
  <si>
    <t>Postnatal Attendance</t>
  </si>
  <si>
    <t>Immunization</t>
  </si>
  <si>
    <t xml:space="preserve">Malaria </t>
  </si>
  <si>
    <t>HMIS Reporting</t>
  </si>
  <si>
    <t>Organisation unit</t>
  </si>
  <si>
    <t>New OPD utilization rate</t>
  </si>
  <si>
    <t xml:space="preserve">ANC 1st Visit Coverage </t>
  </si>
  <si>
    <t>ANC Trimester 1 Visit</t>
  </si>
  <si>
    <t>ANC 4th Visit Coverage</t>
  </si>
  <si>
    <t>IPT 2 Coverage</t>
  </si>
  <si>
    <t>Deliveries in Unit</t>
  </si>
  <si>
    <t>FSB per 1000 deliveries</t>
  </si>
  <si>
    <t xml:space="preserve">Institutional Maternal Mortality Ratio </t>
  </si>
  <si>
    <t>6 Days Postnatal</t>
  </si>
  <si>
    <t>6 Weeks Postnatal</t>
  </si>
  <si>
    <t>6 Months Postnatal</t>
  </si>
  <si>
    <t>PCV 3 Coverage</t>
  </si>
  <si>
    <t>DPT 3 Coverage</t>
  </si>
  <si>
    <t>Measles vac. Coverage</t>
  </si>
  <si>
    <t>Timeliness of HMIS Outpatient reports</t>
  </si>
  <si>
    <t>Unit of measure</t>
  </si>
  <si>
    <t>Percapita</t>
  </si>
  <si>
    <t>%</t>
  </si>
  <si>
    <t>#</t>
  </si>
  <si>
    <t>Target</t>
  </si>
  <si>
    <t>&lt;11</t>
  </si>
  <si>
    <t>HMIS 105:1 Reporting rate on time</t>
  </si>
  <si>
    <t>HMIS 105:2.1-2.7 Reporting rate on time</t>
  </si>
  <si>
    <t>HMIS 105:2.8-2.12 Reporting rate on time</t>
  </si>
  <si>
    <t>HMIS 105:3-4 Reporting rate on time</t>
  </si>
  <si>
    <t>HMIS 105:5-6 Reporting rate on time</t>
  </si>
  <si>
    <t>HMIS 105:7-8 Reporting rate on time</t>
  </si>
  <si>
    <t>HMIS 105:1 Reporting rate</t>
  </si>
  <si>
    <t>HMIS 105:2.1-2.7 Reporting rate</t>
  </si>
  <si>
    <t>HMIS 105:2.8-2.12 Reporting rate</t>
  </si>
  <si>
    <t>HMIS 105:3-4 Reporting rate</t>
  </si>
  <si>
    <t>HMIS 105:5-6 Reporting rate</t>
  </si>
  <si>
    <t>HMIS 105:7-8 Reporting rate</t>
  </si>
  <si>
    <t>Reporting rate on time</t>
  </si>
  <si>
    <t>Patients  Diagnosed with  Malaria –Lab confirmed</t>
  </si>
  <si>
    <t>Completeness of HMIS Outpatient reports</t>
  </si>
  <si>
    <t>HMIS 105: Reporting rate</t>
  </si>
  <si>
    <t>HIV/AIDS Services</t>
  </si>
  <si>
    <t>eMTCT Coverage</t>
  </si>
  <si>
    <t>Total Positives (Preg Women)</t>
  </si>
  <si>
    <t>Current Status</t>
  </si>
  <si>
    <t>% Clients Linked to care</t>
  </si>
  <si>
    <t>105-2.3 Postnatal Attendances 6 Days</t>
  </si>
  <si>
    <t>105-2.3 Postnatal Attendances 6 Weeks</t>
  </si>
  <si>
    <t>105-2.3 Postnatal Attendances 6 Months</t>
  </si>
  <si>
    <t>Previous Year (FY 2017/2018)</t>
  </si>
  <si>
    <t>105-4 Number of Individuals Tested</t>
  </si>
  <si>
    <t>105-4 Number of Individuals who received HIV test results</t>
  </si>
  <si>
    <t>105-4 Number of Individuals who tested HIV positive</t>
  </si>
  <si>
    <t>105-4 Number of clients who have been linked to care</t>
  </si>
  <si>
    <t>Paidha HC III did not enter the enter the # positive clinets</t>
  </si>
  <si>
    <t>District Average Current Year</t>
  </si>
  <si>
    <t>Previous Year</t>
  </si>
  <si>
    <t>2018/2019</t>
  </si>
  <si>
    <t>2017/2018</t>
  </si>
  <si>
    <t>Jul 2017 to Jun 2018</t>
  </si>
  <si>
    <t>Target Achieved</t>
  </si>
  <si>
    <t>On Track/Progress</t>
  </si>
  <si>
    <t>Off Track, needs urgent intervention</t>
  </si>
  <si>
    <t>Not Applicable</t>
  </si>
  <si>
    <t>Q1(July - September 2018)</t>
  </si>
  <si>
    <t>December 2018</t>
  </si>
  <si>
    <t>Q2(October - December 2018)</t>
  </si>
  <si>
    <t>District Average (Jul - Dec 2018)</t>
  </si>
  <si>
    <r>
      <t xml:space="preserve">ZOMBO DISTRICT </t>
    </r>
    <r>
      <rPr>
        <b/>
        <sz val="20"/>
        <color indexed="62"/>
        <rFont val="Arial Narrow"/>
        <family val="2"/>
      </rPr>
      <t>HEALTH SERVICE DELIVERY PERFORMANCE (JULY - DECEMBER 2018)</t>
    </r>
  </si>
  <si>
    <t>FY Change (Increase +/Decline -)</t>
  </si>
  <si>
    <t>Quartely Change  (Increase +/Decline -)</t>
  </si>
  <si>
    <t>Prepared by:</t>
  </si>
  <si>
    <t>Jayer Shepherd</t>
  </si>
  <si>
    <t>PGD. M&amp;E (UMI); BES (KyU)</t>
  </si>
  <si>
    <t>Tel: 0788679571</t>
  </si>
  <si>
    <t>Biostatistician, Zombo DLG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</si>
</sst>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[$-409]dddd\,\ mmmm\ d\,\ yyyy"/>
    <numFmt numFmtId="168" formatCode="[$-409]h:mm:ss\ AM/PM"/>
    <numFmt numFmtId="169" formatCode="0.000000"/>
    <numFmt numFmtId="170" formatCode="0.00000"/>
    <numFmt numFmtId="171" formatCode="0.00000000"/>
    <numFmt numFmtId="172" formatCode="0.0000000"/>
  </numFmts>
  <fonts count="75">
    <font>
      <sz val="10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i/>
      <sz val="11"/>
      <name val="Arial Narrow"/>
      <family val="2"/>
    </font>
    <font>
      <sz val="12"/>
      <name val="Arial Narrow"/>
      <family val="2"/>
    </font>
    <font>
      <b/>
      <sz val="20"/>
      <color indexed="62"/>
      <name val="Arial Narrow"/>
      <family val="2"/>
    </font>
    <font>
      <sz val="20"/>
      <name val="Arial Narrow"/>
      <family val="2"/>
    </font>
    <font>
      <b/>
      <i/>
      <sz val="14"/>
      <name val="Arial Narrow"/>
      <family val="2"/>
    </font>
    <font>
      <i/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b/>
      <i/>
      <sz val="9"/>
      <name val="Calibri"/>
      <family val="2"/>
    </font>
    <font>
      <b/>
      <sz val="10"/>
      <color indexed="8"/>
      <name val="Arial Narrow"/>
      <family val="2"/>
    </font>
    <font>
      <b/>
      <i/>
      <sz val="9"/>
      <color indexed="10"/>
      <name val="Calibri"/>
      <family val="2"/>
    </font>
    <font>
      <i/>
      <sz val="11"/>
      <color indexed="10"/>
      <name val="Arial Narrow"/>
      <family val="2"/>
    </font>
    <font>
      <sz val="8"/>
      <name val="Calibri"/>
      <family val="2"/>
    </font>
    <font>
      <b/>
      <i/>
      <sz val="12"/>
      <color indexed="62"/>
      <name val="Arial Narrow"/>
      <family val="2"/>
    </font>
    <font>
      <b/>
      <i/>
      <sz val="11"/>
      <color indexed="62"/>
      <name val="Arial Narrow"/>
      <family val="2"/>
    </font>
    <font>
      <b/>
      <i/>
      <sz val="9"/>
      <color indexed="62"/>
      <name val="Arial Narrow"/>
      <family val="2"/>
    </font>
    <font>
      <b/>
      <sz val="12"/>
      <color indexed="62"/>
      <name val="Arial Narrow"/>
      <family val="2"/>
    </font>
    <font>
      <sz val="12"/>
      <color indexed="62"/>
      <name val="Arial Narrow"/>
      <family val="2"/>
    </font>
    <font>
      <i/>
      <sz val="9"/>
      <color indexed="6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b/>
      <sz val="10"/>
      <color rgb="FF000000"/>
      <name val="Arial Narrow"/>
      <family val="2"/>
    </font>
    <font>
      <b/>
      <i/>
      <sz val="9"/>
      <color rgb="FFFF0000"/>
      <name val="Calibri"/>
      <family val="2"/>
    </font>
    <font>
      <i/>
      <sz val="11"/>
      <color rgb="FFFF0000"/>
      <name val="Arial Narrow"/>
      <family val="2"/>
    </font>
    <font>
      <b/>
      <i/>
      <sz val="12"/>
      <color theme="4" tint="-0.4999699890613556"/>
      <name val="Arial Narrow"/>
      <family val="2"/>
    </font>
    <font>
      <b/>
      <i/>
      <sz val="11"/>
      <color theme="4" tint="-0.4999699890613556"/>
      <name val="Arial Narrow"/>
      <family val="2"/>
    </font>
    <font>
      <b/>
      <i/>
      <sz val="9"/>
      <color theme="4" tint="-0.4999699890613556"/>
      <name val="Arial Narrow"/>
      <family val="2"/>
    </font>
    <font>
      <b/>
      <sz val="12"/>
      <color theme="4" tint="-0.4999699890613556"/>
      <name val="Arial Narrow"/>
      <family val="2"/>
    </font>
    <font>
      <sz val="12"/>
      <color theme="4" tint="-0.4999699890613556"/>
      <name val="Arial Narrow"/>
      <family val="2"/>
    </font>
    <font>
      <i/>
      <sz val="9"/>
      <color theme="4" tint="-0.4999699890613556"/>
      <name val="Arial Narrow"/>
      <family val="2"/>
    </font>
    <font>
      <b/>
      <sz val="20"/>
      <color rgb="FF2F5597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ck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hair"/>
      <right style="thick"/>
      <top style="thick"/>
      <bottom style="hair"/>
    </border>
    <border>
      <left style="thick"/>
      <right style="hair"/>
      <top style="thick"/>
      <bottom style="hair"/>
    </border>
    <border>
      <left style="thick"/>
      <right style="hair"/>
      <top style="thick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hair"/>
      <right style="thick"/>
      <top style="thick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8">
    <xf numFmtId="0" fontId="0" fillId="0" borderId="0" xfId="0" applyNumberFormat="1" applyFont="1" applyFill="1" applyBorder="1" applyAlignment="1">
      <alignment/>
    </xf>
    <xf numFmtId="0" fontId="31" fillId="0" borderId="0" xfId="0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 vertical="top" wrapText="1"/>
    </xf>
    <xf numFmtId="3" fontId="31" fillId="0" borderId="0" xfId="42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/>
    </xf>
    <xf numFmtId="0" fontId="63" fillId="0" borderId="0" xfId="0" applyNumberFormat="1" applyFont="1" applyFill="1" applyBorder="1" applyAlignment="1">
      <alignment/>
    </xf>
    <xf numFmtId="0" fontId="64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/>
    </xf>
    <xf numFmtId="0" fontId="31" fillId="33" borderId="0" xfId="0" applyNumberFormat="1" applyFont="1" applyFill="1" applyBorder="1" applyAlignment="1">
      <alignment/>
    </xf>
    <xf numFmtId="1" fontId="31" fillId="0" borderId="0" xfId="42" applyNumberFormat="1" applyFont="1" applyFill="1" applyBorder="1" applyAlignment="1">
      <alignment/>
    </xf>
    <xf numFmtId="0" fontId="35" fillId="33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6" fillId="11" borderId="11" xfId="0" applyNumberFormat="1" applyFont="1" applyFill="1" applyBorder="1" applyAlignment="1">
      <alignment vertical="top" wrapText="1"/>
    </xf>
    <xf numFmtId="0" fontId="6" fillId="11" borderId="12" xfId="0" applyNumberFormat="1" applyFont="1" applyFill="1" applyBorder="1" applyAlignment="1">
      <alignment horizontal="center" vertical="top" wrapText="1"/>
    </xf>
    <xf numFmtId="0" fontId="6" fillId="11" borderId="13" xfId="0" applyNumberFormat="1" applyFont="1" applyFill="1" applyBorder="1" applyAlignment="1">
      <alignment horizontal="center" vertical="top" wrapText="1"/>
    </xf>
    <xf numFmtId="9" fontId="6" fillId="11" borderId="12" xfId="0" applyNumberFormat="1" applyFont="1" applyFill="1" applyBorder="1" applyAlignment="1">
      <alignment horizontal="center" vertical="top" wrapText="1"/>
    </xf>
    <xf numFmtId="0" fontId="65" fillId="11" borderId="12" xfId="0" applyNumberFormat="1" applyFont="1" applyFill="1" applyBorder="1" applyAlignment="1">
      <alignment horizontal="center" vertical="top" wrapText="1" readingOrder="1"/>
    </xf>
    <xf numFmtId="0" fontId="32" fillId="33" borderId="0" xfId="0" applyNumberFormat="1" applyFont="1" applyFill="1" applyBorder="1" applyAlignment="1">
      <alignment/>
    </xf>
    <xf numFmtId="3" fontId="32" fillId="33" borderId="0" xfId="42" applyNumberFormat="1" applyFont="1" applyFill="1" applyBorder="1" applyAlignment="1">
      <alignment/>
    </xf>
    <xf numFmtId="166" fontId="32" fillId="33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166" fontId="8" fillId="0" borderId="12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/>
    </xf>
    <xf numFmtId="0" fontId="35" fillId="0" borderId="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166" fontId="35" fillId="0" borderId="0" xfId="0" applyNumberFormat="1" applyFont="1" applyFill="1" applyBorder="1" applyAlignment="1">
      <alignment/>
    </xf>
    <xf numFmtId="3" fontId="66" fillId="33" borderId="0" xfId="42" applyNumberFormat="1" applyFont="1" applyFill="1" applyBorder="1" applyAlignment="1">
      <alignment/>
    </xf>
    <xf numFmtId="166" fontId="66" fillId="33" borderId="0" xfId="0" applyNumberFormat="1" applyFont="1" applyFill="1" applyBorder="1" applyAlignment="1">
      <alignment/>
    </xf>
    <xf numFmtId="0" fontId="66" fillId="0" borderId="0" xfId="0" applyNumberFormat="1" applyFont="1" applyFill="1" applyBorder="1" applyAlignment="1">
      <alignment vertical="top" wrapText="1"/>
    </xf>
    <xf numFmtId="3" fontId="66" fillId="0" borderId="0" xfId="42" applyNumberFormat="1" applyFont="1" applyFill="1" applyBorder="1" applyAlignment="1">
      <alignment/>
    </xf>
    <xf numFmtId="3" fontId="35" fillId="33" borderId="0" xfId="42" applyNumberFormat="1" applyFont="1" applyFill="1" applyBorder="1" applyAlignment="1">
      <alignment/>
    </xf>
    <xf numFmtId="166" fontId="66" fillId="0" borderId="0" xfId="0" applyNumberFormat="1" applyFont="1" applyFill="1" applyBorder="1" applyAlignment="1">
      <alignment/>
    </xf>
    <xf numFmtId="166" fontId="35" fillId="33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12" fillId="34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67" fillId="33" borderId="0" xfId="0" applyNumberFormat="1" applyFont="1" applyFill="1" applyBorder="1" applyAlignment="1">
      <alignment/>
    </xf>
    <xf numFmtId="0" fontId="67" fillId="35" borderId="0" xfId="0" applyNumberFormat="1" applyFont="1" applyFill="1" applyBorder="1" applyAlignment="1">
      <alignment/>
    </xf>
    <xf numFmtId="0" fontId="12" fillId="36" borderId="0" xfId="0" applyNumberFormat="1" applyFont="1" applyFill="1" applyBorder="1" applyAlignment="1">
      <alignment/>
    </xf>
    <xf numFmtId="0" fontId="39" fillId="0" borderId="0" xfId="0" applyNumberFormat="1" applyFont="1" applyFill="1" applyBorder="1" applyAlignment="1">
      <alignment/>
    </xf>
    <xf numFmtId="1" fontId="8" fillId="37" borderId="12" xfId="0" applyNumberFormat="1" applyFont="1" applyFill="1" applyBorder="1" applyAlignment="1">
      <alignment horizontal="center" vertical="center"/>
    </xf>
    <xf numFmtId="166" fontId="68" fillId="0" borderId="0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vertical="top" wrapText="1"/>
    </xf>
    <xf numFmtId="0" fontId="65" fillId="0" borderId="12" xfId="0" applyNumberFormat="1" applyFont="1" applyFill="1" applyBorder="1" applyAlignment="1">
      <alignment horizontal="left" vertical="top" wrapText="1"/>
    </xf>
    <xf numFmtId="0" fontId="6" fillId="0" borderId="13" xfId="0" applyNumberFormat="1" applyFont="1" applyFill="1" applyBorder="1" applyAlignment="1">
      <alignment vertical="top" wrapText="1"/>
    </xf>
    <xf numFmtId="0" fontId="68" fillId="0" borderId="0" xfId="0" applyNumberFormat="1" applyFont="1" applyFill="1" applyBorder="1" applyAlignment="1">
      <alignment horizontal="left"/>
    </xf>
    <xf numFmtId="0" fontId="69" fillId="0" borderId="11" xfId="0" applyNumberFormat="1" applyFont="1" applyFill="1" applyBorder="1" applyAlignment="1">
      <alignment horizontal="left" vertical="center"/>
    </xf>
    <xf numFmtId="166" fontId="68" fillId="0" borderId="12" xfId="0" applyNumberFormat="1" applyFont="1" applyFill="1" applyBorder="1" applyAlignment="1">
      <alignment horizontal="center" vertical="center"/>
    </xf>
    <xf numFmtId="1" fontId="68" fillId="37" borderId="12" xfId="0" applyNumberFormat="1" applyFont="1" applyFill="1" applyBorder="1" applyAlignment="1">
      <alignment horizontal="center" vertical="center"/>
    </xf>
    <xf numFmtId="1" fontId="68" fillId="0" borderId="12" xfId="0" applyNumberFormat="1" applyFont="1" applyFill="1" applyBorder="1" applyAlignment="1">
      <alignment horizontal="center" vertical="center"/>
    </xf>
    <xf numFmtId="166" fontId="68" fillId="0" borderId="13" xfId="0" applyNumberFormat="1" applyFont="1" applyFill="1" applyBorder="1" applyAlignment="1">
      <alignment horizontal="center" vertical="center"/>
    </xf>
    <xf numFmtId="0" fontId="70" fillId="0" borderId="0" xfId="0" applyNumberFormat="1" applyFont="1" applyFill="1" applyBorder="1" applyAlignment="1">
      <alignment horizontal="center" vertical="center"/>
    </xf>
    <xf numFmtId="1" fontId="71" fillId="37" borderId="12" xfId="0" applyNumberFormat="1" applyFont="1" applyFill="1" applyBorder="1" applyAlignment="1">
      <alignment horizontal="center" vertical="center"/>
    </xf>
    <xf numFmtId="1" fontId="71" fillId="0" borderId="12" xfId="0" applyNumberFormat="1" applyFont="1" applyFill="1" applyBorder="1" applyAlignment="1">
      <alignment horizontal="center" vertical="center"/>
    </xf>
    <xf numFmtId="166" fontId="71" fillId="0" borderId="12" xfId="0" applyNumberFormat="1" applyFont="1" applyFill="1" applyBorder="1" applyAlignment="1">
      <alignment horizontal="center" vertical="center"/>
    </xf>
    <xf numFmtId="166" fontId="72" fillId="0" borderId="12" xfId="0" applyNumberFormat="1" applyFont="1" applyFill="1" applyBorder="1" applyAlignment="1">
      <alignment horizontal="center" vertical="center"/>
    </xf>
    <xf numFmtId="166" fontId="72" fillId="0" borderId="13" xfId="0" applyNumberFormat="1" applyFont="1" applyFill="1" applyBorder="1" applyAlignment="1">
      <alignment horizontal="center" vertical="center"/>
    </xf>
    <xf numFmtId="0" fontId="68" fillId="0" borderId="0" xfId="0" applyNumberFormat="1" applyFont="1" applyFill="1" applyBorder="1" applyAlignment="1">
      <alignment horizontal="center" vertical="center"/>
    </xf>
    <xf numFmtId="0" fontId="69" fillId="0" borderId="14" xfId="0" applyNumberFormat="1" applyFont="1" applyFill="1" applyBorder="1" applyAlignment="1">
      <alignment horizontal="left" vertical="center"/>
    </xf>
    <xf numFmtId="166" fontId="68" fillId="0" borderId="15" xfId="0" applyNumberFormat="1" applyFont="1" applyFill="1" applyBorder="1" applyAlignment="1">
      <alignment horizontal="center" vertical="center"/>
    </xf>
    <xf numFmtId="1" fontId="68" fillId="37" borderId="15" xfId="0" applyNumberFormat="1" applyFont="1" applyFill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166" fontId="68" fillId="0" borderId="16" xfId="0" applyNumberFormat="1" applyFont="1" applyFill="1" applyBorder="1" applyAlignment="1">
      <alignment horizontal="center" vertical="center"/>
    </xf>
    <xf numFmtId="0" fontId="73" fillId="0" borderId="0" xfId="0" applyNumberFormat="1" applyFont="1" applyFill="1" applyBorder="1" applyAlignment="1">
      <alignment horizontal="center" vertical="center"/>
    </xf>
    <xf numFmtId="0" fontId="69" fillId="0" borderId="0" xfId="0" applyNumberFormat="1" applyFont="1" applyFill="1" applyBorder="1" applyAlignment="1">
      <alignment horizontal="left" vertical="center"/>
    </xf>
    <xf numFmtId="166" fontId="68" fillId="0" borderId="0" xfId="0" applyNumberFormat="1" applyFont="1" applyFill="1" applyBorder="1" applyAlignment="1">
      <alignment horizontal="center" vertical="center"/>
    </xf>
    <xf numFmtId="0" fontId="69" fillId="38" borderId="11" xfId="0" applyNumberFormat="1" applyFont="1" applyFill="1" applyBorder="1" applyAlignment="1">
      <alignment horizontal="left" vertical="center"/>
    </xf>
    <xf numFmtId="0" fontId="6" fillId="38" borderId="10" xfId="0" applyNumberFormat="1" applyFont="1" applyFill="1" applyBorder="1" applyAlignment="1">
      <alignment/>
    </xf>
    <xf numFmtId="0" fontId="6" fillId="38" borderId="17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6" fillId="39" borderId="10" xfId="0" applyNumberFormat="1" applyFont="1" applyFill="1" applyBorder="1" applyAlignment="1">
      <alignment horizontal="left"/>
    </xf>
    <xf numFmtId="0" fontId="6" fillId="38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38" borderId="10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74" fillId="0" borderId="19" xfId="0" applyNumberFormat="1" applyFont="1" applyFill="1" applyBorder="1" applyAlignment="1">
      <alignment horizontal="center"/>
    </xf>
    <xf numFmtId="0" fontId="74" fillId="0" borderId="20" xfId="0" applyNumberFormat="1" applyFont="1" applyFill="1" applyBorder="1" applyAlignment="1">
      <alignment horizontal="center"/>
    </xf>
    <xf numFmtId="0" fontId="74" fillId="0" borderId="2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0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image_0000" TargetMode="External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0</xdr:col>
      <xdr:colOff>2152650</xdr:colOff>
      <xdr:row>0</xdr:row>
      <xdr:rowOff>1238250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21526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0</xdr:row>
      <xdr:rowOff>152400</xdr:rowOff>
    </xdr:from>
    <xdr:to>
      <xdr:col>3</xdr:col>
      <xdr:colOff>457200</xdr:colOff>
      <xdr:row>0</xdr:row>
      <xdr:rowOff>1171575</xdr:rowOff>
    </xdr:to>
    <xdr:pic>
      <xdr:nvPicPr>
        <xdr:cNvPr id="2" name="Picture 3" descr="Description: cid:image_000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19425" y="152400"/>
          <a:ext cx="1571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523875</xdr:colOff>
      <xdr:row>0</xdr:row>
      <xdr:rowOff>133350</xdr:rowOff>
    </xdr:from>
    <xdr:to>
      <xdr:col>17</xdr:col>
      <xdr:colOff>485775</xdr:colOff>
      <xdr:row>0</xdr:row>
      <xdr:rowOff>1323975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44400" y="133350"/>
          <a:ext cx="17145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819150</xdr:colOff>
      <xdr:row>0</xdr:row>
      <xdr:rowOff>142875</xdr:rowOff>
    </xdr:from>
    <xdr:to>
      <xdr:col>10</xdr:col>
      <xdr:colOff>342900</xdr:colOff>
      <xdr:row>0</xdr:row>
      <xdr:rowOff>1085850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67700" y="142875"/>
          <a:ext cx="1047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0</xdr:row>
      <xdr:rowOff>114300</xdr:rowOff>
    </xdr:from>
    <xdr:to>
      <xdr:col>7</xdr:col>
      <xdr:colOff>276225</xdr:colOff>
      <xdr:row>0</xdr:row>
      <xdr:rowOff>1247775</xdr:rowOff>
    </xdr:to>
    <xdr:pic>
      <xdr:nvPicPr>
        <xdr:cNvPr id="5" name="Picture 15" descr="Related image"/>
        <xdr:cNvPicPr preferRelativeResize="1">
          <a:picLocks noChangeAspect="1"/>
        </xdr:cNvPicPr>
      </xdr:nvPicPr>
      <xdr:blipFill>
        <a:blip r:embed="rId5"/>
        <a:srcRect l="28080" t="10467" r="27099" b="13876"/>
        <a:stretch>
          <a:fillRect/>
        </a:stretch>
      </xdr:blipFill>
      <xdr:spPr>
        <a:xfrm>
          <a:off x="5676900" y="114300"/>
          <a:ext cx="12954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0</xdr:row>
      <xdr:rowOff>95250</xdr:rowOff>
    </xdr:from>
    <xdr:to>
      <xdr:col>19</xdr:col>
      <xdr:colOff>962025</xdr:colOff>
      <xdr:row>0</xdr:row>
      <xdr:rowOff>1181100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401800" y="95250"/>
          <a:ext cx="1838325" cy="1085850"/>
        </a:xfrm>
        <a:prstGeom prst="rect">
          <a:avLst/>
        </a:prstGeom>
        <a:noFill/>
        <a:ln w="76200" cmpd="sng">
          <a:solidFill>
            <a:srgbClr val="ED7D31"/>
          </a:solidFill>
          <a:headEnd type="none"/>
          <a:tailEnd type="none"/>
        </a:ln>
      </xdr:spPr>
    </xdr:pic>
    <xdr:clientData/>
  </xdr:twoCellAnchor>
  <xdr:twoCellAnchor editAs="oneCell">
    <xdr:from>
      <xdr:col>12</xdr:col>
      <xdr:colOff>104775</xdr:colOff>
      <xdr:row>0</xdr:row>
      <xdr:rowOff>76200</xdr:rowOff>
    </xdr:from>
    <xdr:to>
      <xdr:col>15</xdr:col>
      <xdr:colOff>123825</xdr:colOff>
      <xdr:row>0</xdr:row>
      <xdr:rowOff>1228725</xdr:rowOff>
    </xdr:to>
    <xdr:pic>
      <xdr:nvPicPr>
        <xdr:cNvPr id="7" name="Picture 7" descr="Image result for INTRAHEALTH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72700" y="76200"/>
          <a:ext cx="17716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9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20.7109375" style="1" bestFit="1" customWidth="1"/>
    <col min="2" max="4" width="8.8515625" style="1" customWidth="1"/>
    <col min="5" max="5" width="10.57421875" style="1" bestFit="1" customWidth="1"/>
    <col min="6" max="6" width="10.140625" style="1" bestFit="1" customWidth="1"/>
    <col min="7" max="8" width="8.8515625" style="1" customWidth="1"/>
    <col min="9" max="9" width="8.8515625" style="5" customWidth="1"/>
    <col min="10" max="10" width="10.57421875" style="1" bestFit="1" customWidth="1"/>
    <col min="11" max="29" width="8.8515625" style="1" customWidth="1"/>
    <col min="30" max="30" width="8.8515625" style="5" customWidth="1"/>
    <col min="31" max="16384" width="8.8515625" style="1" customWidth="1"/>
  </cols>
  <sheetData>
    <row r="1" spans="1:10" ht="12">
      <c r="A1" s="4" t="s">
        <v>0</v>
      </c>
      <c r="B1" s="27" t="s">
        <v>95</v>
      </c>
      <c r="C1" s="4" t="s">
        <v>31</v>
      </c>
      <c r="D1" s="4" t="s">
        <v>32</v>
      </c>
      <c r="E1" s="4" t="s">
        <v>82</v>
      </c>
      <c r="F1" s="10" t="s">
        <v>94</v>
      </c>
      <c r="G1" s="1" t="s">
        <v>96</v>
      </c>
      <c r="H1" s="4" t="s">
        <v>31</v>
      </c>
      <c r="I1" s="4" t="s">
        <v>32</v>
      </c>
      <c r="J1" s="4" t="s">
        <v>82</v>
      </c>
    </row>
    <row r="2" spans="1:10" ht="12">
      <c r="A2" s="1" t="s">
        <v>28</v>
      </c>
      <c r="B2" s="3">
        <v>266800</v>
      </c>
      <c r="C2" s="3">
        <f>B2/12</f>
        <v>22233.333333333332</v>
      </c>
      <c r="D2" s="3">
        <f>B2/4</f>
        <v>66700</v>
      </c>
      <c r="E2" s="9">
        <f>C2*6</f>
        <v>133400</v>
      </c>
      <c r="F2" s="8"/>
      <c r="G2" s="3">
        <v>259600</v>
      </c>
      <c r="H2" s="3">
        <f>G2/12</f>
        <v>21633.333333333332</v>
      </c>
      <c r="I2" s="3">
        <f>G2/4</f>
        <v>64900</v>
      </c>
      <c r="J2" s="3">
        <f>H2*6</f>
        <v>129800</v>
      </c>
    </row>
    <row r="3" spans="1:10" ht="12">
      <c r="A3" s="1" t="s">
        <v>29</v>
      </c>
      <c r="B3" s="3">
        <f>B2*5%</f>
        <v>13340</v>
      </c>
      <c r="C3" s="3">
        <f>B3/12</f>
        <v>1111.6666666666667</v>
      </c>
      <c r="D3" s="3">
        <f>B3/4</f>
        <v>3335</v>
      </c>
      <c r="E3" s="9">
        <f>C3*6</f>
        <v>6670</v>
      </c>
      <c r="F3" s="8"/>
      <c r="G3" s="3">
        <f>G2*5%</f>
        <v>12980</v>
      </c>
      <c r="H3" s="3">
        <f>G3/12</f>
        <v>1081.6666666666667</v>
      </c>
      <c r="I3" s="3">
        <f>G3/4</f>
        <v>3245</v>
      </c>
      <c r="J3" s="3">
        <f>H3*6</f>
        <v>6490</v>
      </c>
    </row>
    <row r="4" spans="1:10" ht="12">
      <c r="A4" s="1" t="s">
        <v>30</v>
      </c>
      <c r="B4" s="3">
        <f>B2*4.85%</f>
        <v>12939.8</v>
      </c>
      <c r="C4" s="3">
        <f>B4/12</f>
        <v>1078.3166666666666</v>
      </c>
      <c r="D4" s="3">
        <f>B4/4</f>
        <v>3234.95</v>
      </c>
      <c r="E4" s="9">
        <f>C4*6</f>
        <v>6469.9</v>
      </c>
      <c r="F4" s="8"/>
      <c r="G4" s="3">
        <f>G2*4.85%</f>
        <v>12590.599999999999</v>
      </c>
      <c r="H4" s="3">
        <f>G4/12</f>
        <v>1049.2166666666665</v>
      </c>
      <c r="I4" s="3">
        <f>G4/4</f>
        <v>3147.6499999999996</v>
      </c>
      <c r="J4" s="3">
        <f>H4*6</f>
        <v>6295.299999999999</v>
      </c>
    </row>
    <row r="5" spans="1:10" ht="12">
      <c r="A5" s="1" t="s">
        <v>33</v>
      </c>
      <c r="B5" s="3">
        <f>B2*4.3%</f>
        <v>11472.4</v>
      </c>
      <c r="C5" s="3">
        <f>B5/12</f>
        <v>956.0333333333333</v>
      </c>
      <c r="D5" s="3">
        <f>B5/4</f>
        <v>2868.1</v>
      </c>
      <c r="E5" s="9">
        <f>C5*6</f>
        <v>5736.2</v>
      </c>
      <c r="F5" s="8"/>
      <c r="G5" s="3">
        <f>G2*4.3%</f>
        <v>11162.8</v>
      </c>
      <c r="H5" s="3">
        <f>G5/12</f>
        <v>930.2333333333332</v>
      </c>
      <c r="I5" s="3">
        <f>G5/4</f>
        <v>2790.7</v>
      </c>
      <c r="J5" s="3">
        <f>H5*6</f>
        <v>5581.4</v>
      </c>
    </row>
    <row r="6" spans="1:44" s="2" customFormat="1" ht="108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32" t="s">
        <v>81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  <c r="T6" s="2" t="s">
        <v>19</v>
      </c>
      <c r="U6" s="2" t="s">
        <v>20</v>
      </c>
      <c r="V6" s="2" t="s">
        <v>21</v>
      </c>
      <c r="W6" s="2" t="s">
        <v>22</v>
      </c>
      <c r="X6" s="2" t="s">
        <v>63</v>
      </c>
      <c r="Y6" s="2" t="s">
        <v>64</v>
      </c>
      <c r="Z6" s="2" t="s">
        <v>65</v>
      </c>
      <c r="AA6" s="2" t="s">
        <v>66</v>
      </c>
      <c r="AB6" s="2" t="s">
        <v>67</v>
      </c>
      <c r="AC6" s="2" t="s">
        <v>68</v>
      </c>
      <c r="AD6" s="6" t="s">
        <v>75</v>
      </c>
      <c r="AE6" s="2" t="s">
        <v>69</v>
      </c>
      <c r="AF6" s="2" t="s">
        <v>70</v>
      </c>
      <c r="AG6" s="2" t="s">
        <v>71</v>
      </c>
      <c r="AH6" s="2" t="s">
        <v>72</v>
      </c>
      <c r="AI6" s="2" t="s">
        <v>73</v>
      </c>
      <c r="AJ6" s="2" t="s">
        <v>74</v>
      </c>
      <c r="AK6" s="6" t="s">
        <v>78</v>
      </c>
      <c r="AL6" s="2" t="s">
        <v>84</v>
      </c>
      <c r="AM6" s="2" t="s">
        <v>85</v>
      </c>
      <c r="AN6" s="2" t="s">
        <v>86</v>
      </c>
      <c r="AO6" s="2" t="s">
        <v>88</v>
      </c>
      <c r="AP6" s="2" t="s">
        <v>89</v>
      </c>
      <c r="AQ6" s="2" t="s">
        <v>90</v>
      </c>
      <c r="AR6" s="2" t="s">
        <v>91</v>
      </c>
    </row>
    <row r="7" spans="1:44" ht="12">
      <c r="A7" s="1" t="s">
        <v>23</v>
      </c>
      <c r="B7" s="3">
        <v>20049</v>
      </c>
      <c r="C7" s="3">
        <v>1141</v>
      </c>
      <c r="D7" s="3">
        <v>104</v>
      </c>
      <c r="E7" s="3">
        <v>551</v>
      </c>
      <c r="F7" s="3">
        <v>695</v>
      </c>
      <c r="G7" s="3">
        <v>15</v>
      </c>
      <c r="H7" s="3">
        <v>0</v>
      </c>
      <c r="I7" s="33">
        <f>G7+H7</f>
        <v>15</v>
      </c>
      <c r="J7" s="3">
        <v>15</v>
      </c>
      <c r="K7" s="3">
        <v>580</v>
      </c>
      <c r="L7" s="3">
        <v>571</v>
      </c>
      <c r="M7" s="3">
        <v>4</v>
      </c>
      <c r="N7" s="3">
        <v>5</v>
      </c>
      <c r="O7" s="3">
        <v>6</v>
      </c>
      <c r="P7" s="3">
        <v>11</v>
      </c>
      <c r="Q7" s="3">
        <v>2</v>
      </c>
      <c r="R7" s="3">
        <v>902</v>
      </c>
      <c r="S7" s="3">
        <v>871</v>
      </c>
      <c r="T7" s="3">
        <v>751</v>
      </c>
      <c r="U7" s="3">
        <v>916</v>
      </c>
      <c r="V7" s="3">
        <v>5811</v>
      </c>
      <c r="W7" s="3">
        <v>5503</v>
      </c>
      <c r="X7" s="1">
        <v>95.7</v>
      </c>
      <c r="Y7" s="1">
        <v>100</v>
      </c>
      <c r="Z7" s="1">
        <v>100</v>
      </c>
      <c r="AA7" s="1">
        <v>100</v>
      </c>
      <c r="AB7" s="1">
        <v>100</v>
      </c>
      <c r="AC7" s="1">
        <v>100</v>
      </c>
      <c r="AD7" s="35">
        <f>AVERAGE(X7:AC7)</f>
        <v>99.28333333333335</v>
      </c>
      <c r="AE7" s="1">
        <v>95.7</v>
      </c>
      <c r="AF7" s="1">
        <v>100</v>
      </c>
      <c r="AG7" s="1">
        <v>100</v>
      </c>
      <c r="AH7" s="1">
        <v>100</v>
      </c>
      <c r="AI7" s="1">
        <v>100</v>
      </c>
      <c r="AJ7" s="1">
        <v>100</v>
      </c>
      <c r="AK7" s="35">
        <f>AVERAGE(AE7:AJ7)</f>
        <v>99.28333333333335</v>
      </c>
      <c r="AL7" s="1">
        <v>344</v>
      </c>
      <c r="AM7" s="1">
        <v>265</v>
      </c>
      <c r="AN7" s="1">
        <v>76</v>
      </c>
      <c r="AO7" s="1">
        <v>4721</v>
      </c>
      <c r="AP7" s="1">
        <v>4721</v>
      </c>
      <c r="AQ7" s="1">
        <v>59</v>
      </c>
      <c r="AR7" s="1">
        <v>56</v>
      </c>
    </row>
    <row r="8" spans="1:44" ht="12">
      <c r="A8" s="1" t="s">
        <v>24</v>
      </c>
      <c r="B8" s="3">
        <v>15061</v>
      </c>
      <c r="C8" s="3">
        <v>844</v>
      </c>
      <c r="D8" s="3">
        <v>119</v>
      </c>
      <c r="E8" s="3">
        <v>681</v>
      </c>
      <c r="F8" s="3">
        <v>718</v>
      </c>
      <c r="G8" s="3">
        <v>7</v>
      </c>
      <c r="H8" s="3">
        <v>0</v>
      </c>
      <c r="I8" s="33">
        <f>G8+H8</f>
        <v>7</v>
      </c>
      <c r="J8" s="3">
        <v>7</v>
      </c>
      <c r="K8" s="3">
        <v>661</v>
      </c>
      <c r="L8" s="3">
        <v>654</v>
      </c>
      <c r="M8" s="3">
        <v>4</v>
      </c>
      <c r="N8" s="3">
        <v>7</v>
      </c>
      <c r="O8" s="3">
        <v>6</v>
      </c>
      <c r="P8" s="3">
        <v>24</v>
      </c>
      <c r="Q8" s="3">
        <v>0</v>
      </c>
      <c r="R8" s="3">
        <v>786</v>
      </c>
      <c r="S8" s="3">
        <v>763</v>
      </c>
      <c r="T8" s="3">
        <v>750</v>
      </c>
      <c r="U8" s="3">
        <v>585</v>
      </c>
      <c r="V8" s="3">
        <v>3475</v>
      </c>
      <c r="W8" s="3">
        <v>3273</v>
      </c>
      <c r="X8" s="1">
        <v>100</v>
      </c>
      <c r="Y8" s="1">
        <v>100</v>
      </c>
      <c r="Z8" s="1">
        <v>100</v>
      </c>
      <c r="AA8" s="1">
        <v>100</v>
      </c>
      <c r="AB8" s="1">
        <v>95.7</v>
      </c>
      <c r="AC8" s="1">
        <v>100</v>
      </c>
      <c r="AD8" s="35">
        <f>AVERAGE(X8:AC8)</f>
        <v>99.28333333333335</v>
      </c>
      <c r="AE8" s="1">
        <v>100</v>
      </c>
      <c r="AF8" s="1">
        <v>100</v>
      </c>
      <c r="AG8" s="1">
        <v>100</v>
      </c>
      <c r="AH8" s="1">
        <v>100</v>
      </c>
      <c r="AI8" s="1">
        <v>95.7</v>
      </c>
      <c r="AJ8" s="1">
        <v>100</v>
      </c>
      <c r="AK8" s="35">
        <f>AVERAGE(AE8:AJ8)</f>
        <v>99.28333333333335</v>
      </c>
      <c r="AL8" s="1">
        <v>336</v>
      </c>
      <c r="AM8" s="1">
        <v>290</v>
      </c>
      <c r="AN8" s="1">
        <v>41</v>
      </c>
      <c r="AO8" s="1">
        <v>3441</v>
      </c>
      <c r="AP8" s="1">
        <v>3441</v>
      </c>
      <c r="AQ8" s="1">
        <v>73</v>
      </c>
      <c r="AR8" s="1">
        <v>72</v>
      </c>
    </row>
    <row r="9" spans="1:44" ht="12">
      <c r="A9" s="1" t="s">
        <v>25</v>
      </c>
      <c r="B9" s="3">
        <v>15906</v>
      </c>
      <c r="C9" s="3">
        <v>772</v>
      </c>
      <c r="D9" s="3">
        <v>115</v>
      </c>
      <c r="E9" s="3">
        <v>638</v>
      </c>
      <c r="F9" s="3">
        <v>582</v>
      </c>
      <c r="G9" s="3">
        <v>8</v>
      </c>
      <c r="H9" s="3">
        <v>1</v>
      </c>
      <c r="I9" s="33">
        <f>G9+H9</f>
        <v>9</v>
      </c>
      <c r="J9" s="3">
        <v>9</v>
      </c>
      <c r="K9" s="3">
        <v>775</v>
      </c>
      <c r="L9" s="3">
        <v>760</v>
      </c>
      <c r="M9" s="3">
        <v>9</v>
      </c>
      <c r="N9" s="3">
        <v>7</v>
      </c>
      <c r="O9" s="3">
        <v>14</v>
      </c>
      <c r="P9" s="3">
        <v>62</v>
      </c>
      <c r="Q9" s="3">
        <v>0</v>
      </c>
      <c r="R9" s="3">
        <v>767</v>
      </c>
      <c r="S9" s="3">
        <v>768</v>
      </c>
      <c r="T9" s="3">
        <v>729</v>
      </c>
      <c r="U9" s="3">
        <v>679</v>
      </c>
      <c r="V9" s="3">
        <v>3274</v>
      </c>
      <c r="W9" s="3">
        <v>3228</v>
      </c>
      <c r="X9" s="1">
        <v>100</v>
      </c>
      <c r="Y9" s="1">
        <v>100</v>
      </c>
      <c r="Z9" s="1">
        <v>100</v>
      </c>
      <c r="AA9" s="1">
        <v>100</v>
      </c>
      <c r="AB9" s="1">
        <v>100</v>
      </c>
      <c r="AC9" s="1">
        <v>100</v>
      </c>
      <c r="AD9" s="35">
        <f>AVERAGE(X9:AC9)</f>
        <v>100</v>
      </c>
      <c r="AE9" s="1">
        <v>100</v>
      </c>
      <c r="AF9" s="1">
        <v>100</v>
      </c>
      <c r="AG9" s="1">
        <v>100</v>
      </c>
      <c r="AH9" s="1">
        <v>100</v>
      </c>
      <c r="AI9" s="1">
        <v>100</v>
      </c>
      <c r="AJ9" s="1">
        <v>100</v>
      </c>
      <c r="AK9" s="35">
        <f>AVERAGE(AE9:AJ9)</f>
        <v>100</v>
      </c>
      <c r="AL9" s="1">
        <v>394</v>
      </c>
      <c r="AM9" s="1">
        <v>250</v>
      </c>
      <c r="AN9" s="1">
        <v>46</v>
      </c>
      <c r="AO9" s="1">
        <v>5233</v>
      </c>
      <c r="AP9" s="1">
        <v>5233</v>
      </c>
      <c r="AQ9" s="1">
        <v>74</v>
      </c>
      <c r="AR9" s="1">
        <v>73</v>
      </c>
    </row>
    <row r="10" spans="1:44" s="18" customFormat="1" ht="12">
      <c r="A10" s="18" t="s">
        <v>102</v>
      </c>
      <c r="B10" s="19">
        <f>SUM(B7:B9)</f>
        <v>51016</v>
      </c>
      <c r="C10" s="19">
        <f aca="true" t="shared" si="0" ref="C10:W10">SUM(C7:C9)</f>
        <v>2757</v>
      </c>
      <c r="D10" s="19">
        <f>SUM(D7:D9)</f>
        <v>338</v>
      </c>
      <c r="E10" s="19">
        <f t="shared" si="0"/>
        <v>1870</v>
      </c>
      <c r="F10" s="19">
        <f t="shared" si="0"/>
        <v>1995</v>
      </c>
      <c r="G10" s="19">
        <f t="shared" si="0"/>
        <v>30</v>
      </c>
      <c r="H10" s="19">
        <f t="shared" si="0"/>
        <v>1</v>
      </c>
      <c r="I10" s="34">
        <f t="shared" si="0"/>
        <v>31</v>
      </c>
      <c r="J10" s="19">
        <f t="shared" si="0"/>
        <v>31</v>
      </c>
      <c r="K10" s="19">
        <f t="shared" si="0"/>
        <v>2016</v>
      </c>
      <c r="L10" s="19">
        <f t="shared" si="0"/>
        <v>1985</v>
      </c>
      <c r="M10" s="19">
        <f t="shared" si="0"/>
        <v>17</v>
      </c>
      <c r="N10" s="19">
        <f t="shared" si="0"/>
        <v>19</v>
      </c>
      <c r="O10" s="19">
        <f t="shared" si="0"/>
        <v>26</v>
      </c>
      <c r="P10" s="19">
        <f t="shared" si="0"/>
        <v>97</v>
      </c>
      <c r="Q10" s="19">
        <f t="shared" si="0"/>
        <v>2</v>
      </c>
      <c r="R10" s="19">
        <f t="shared" si="0"/>
        <v>2455</v>
      </c>
      <c r="S10" s="19">
        <f t="shared" si="0"/>
        <v>2402</v>
      </c>
      <c r="T10" s="19">
        <f t="shared" si="0"/>
        <v>2230</v>
      </c>
      <c r="U10" s="19">
        <f t="shared" si="0"/>
        <v>2180</v>
      </c>
      <c r="V10" s="19">
        <f t="shared" si="0"/>
        <v>12560</v>
      </c>
      <c r="W10" s="19">
        <f t="shared" si="0"/>
        <v>12004</v>
      </c>
      <c r="X10" s="20">
        <f>AVERAGE(X7:X9)</f>
        <v>98.56666666666666</v>
      </c>
      <c r="Y10" s="20">
        <f aca="true" t="shared" si="1" ref="Y10:AK10">AVERAGE(Y7:Y9)</f>
        <v>100</v>
      </c>
      <c r="Z10" s="20">
        <f t="shared" si="1"/>
        <v>100</v>
      </c>
      <c r="AA10" s="20">
        <f t="shared" si="1"/>
        <v>100</v>
      </c>
      <c r="AB10" s="20">
        <f t="shared" si="1"/>
        <v>98.56666666666666</v>
      </c>
      <c r="AC10" s="20">
        <f t="shared" si="1"/>
        <v>100</v>
      </c>
      <c r="AD10" s="36">
        <f t="shared" si="1"/>
        <v>99.52222222222224</v>
      </c>
      <c r="AE10" s="20">
        <f t="shared" si="1"/>
        <v>98.56666666666666</v>
      </c>
      <c r="AF10" s="20">
        <f t="shared" si="1"/>
        <v>100</v>
      </c>
      <c r="AG10" s="20">
        <f t="shared" si="1"/>
        <v>100</v>
      </c>
      <c r="AH10" s="20">
        <f t="shared" si="1"/>
        <v>100</v>
      </c>
      <c r="AI10" s="20">
        <f t="shared" si="1"/>
        <v>98.56666666666666</v>
      </c>
      <c r="AJ10" s="20">
        <f t="shared" si="1"/>
        <v>100</v>
      </c>
      <c r="AK10" s="36">
        <f t="shared" si="1"/>
        <v>99.52222222222224</v>
      </c>
      <c r="AL10" s="18">
        <f>SUM(AL7:AL9)</f>
        <v>1074</v>
      </c>
      <c r="AM10" s="18">
        <f aca="true" t="shared" si="2" ref="AM10:AR10">SUM(AM7:AM9)</f>
        <v>805</v>
      </c>
      <c r="AN10" s="18">
        <f t="shared" si="2"/>
        <v>163</v>
      </c>
      <c r="AO10" s="18">
        <f t="shared" si="2"/>
        <v>13395</v>
      </c>
      <c r="AP10" s="18">
        <f t="shared" si="2"/>
        <v>13395</v>
      </c>
      <c r="AQ10" s="18">
        <f t="shared" si="2"/>
        <v>206</v>
      </c>
      <c r="AR10" s="18">
        <f t="shared" si="2"/>
        <v>201</v>
      </c>
    </row>
    <row r="11" spans="1:44" ht="12">
      <c r="A11" s="1" t="s">
        <v>26</v>
      </c>
      <c r="B11" s="3">
        <v>16907</v>
      </c>
      <c r="C11" s="3">
        <v>891</v>
      </c>
      <c r="D11" s="3">
        <v>119</v>
      </c>
      <c r="E11" s="3">
        <v>569</v>
      </c>
      <c r="F11" s="3">
        <v>597</v>
      </c>
      <c r="G11" s="3">
        <v>7</v>
      </c>
      <c r="H11" s="3">
        <v>1</v>
      </c>
      <c r="I11" s="33">
        <f>G11+H11</f>
        <v>8</v>
      </c>
      <c r="J11" s="3">
        <v>8</v>
      </c>
      <c r="K11" s="3">
        <v>683</v>
      </c>
      <c r="L11" s="3">
        <v>676</v>
      </c>
      <c r="M11" s="3">
        <v>4</v>
      </c>
      <c r="N11" s="3">
        <v>4</v>
      </c>
      <c r="O11" s="3">
        <v>2</v>
      </c>
      <c r="P11" s="3">
        <v>15</v>
      </c>
      <c r="Q11" s="3">
        <v>1</v>
      </c>
      <c r="R11" s="3">
        <v>764</v>
      </c>
      <c r="S11" s="3">
        <v>805</v>
      </c>
      <c r="T11" s="3">
        <v>726</v>
      </c>
      <c r="U11" s="3">
        <v>853</v>
      </c>
      <c r="V11" s="3">
        <v>2793</v>
      </c>
      <c r="W11" s="3">
        <v>2638</v>
      </c>
      <c r="X11" s="1">
        <v>100</v>
      </c>
      <c r="Y11" s="1">
        <v>100</v>
      </c>
      <c r="Z11" s="1">
        <v>100</v>
      </c>
      <c r="AA11" s="1">
        <v>100</v>
      </c>
      <c r="AB11" s="1">
        <v>100</v>
      </c>
      <c r="AC11" s="1">
        <v>100</v>
      </c>
      <c r="AD11" s="35">
        <f>AVERAGE(X11:AC11)</f>
        <v>100</v>
      </c>
      <c r="AE11" s="1">
        <v>100</v>
      </c>
      <c r="AF11" s="1">
        <v>100</v>
      </c>
      <c r="AG11" s="1">
        <v>100</v>
      </c>
      <c r="AH11" s="1">
        <v>100</v>
      </c>
      <c r="AI11" s="1">
        <v>100</v>
      </c>
      <c r="AJ11" s="1">
        <v>100</v>
      </c>
      <c r="AK11" s="35">
        <f>AVERAGE(AE11:AJ11)</f>
        <v>100</v>
      </c>
      <c r="AL11" s="1">
        <v>445</v>
      </c>
      <c r="AM11" s="1">
        <v>266</v>
      </c>
      <c r="AN11" s="1">
        <v>82</v>
      </c>
      <c r="AO11" s="1">
        <v>3205</v>
      </c>
      <c r="AP11" s="1">
        <v>3203</v>
      </c>
      <c r="AQ11" s="1">
        <v>53</v>
      </c>
      <c r="AR11" s="1">
        <v>45</v>
      </c>
    </row>
    <row r="12" spans="1:45" ht="12">
      <c r="A12" s="1" t="s">
        <v>27</v>
      </c>
      <c r="B12" s="3">
        <v>18603</v>
      </c>
      <c r="C12" s="3">
        <v>937</v>
      </c>
      <c r="D12" s="3">
        <v>111</v>
      </c>
      <c r="E12" s="3">
        <v>579</v>
      </c>
      <c r="F12" s="3">
        <v>809</v>
      </c>
      <c r="G12" s="3">
        <v>2</v>
      </c>
      <c r="H12" s="3">
        <v>0</v>
      </c>
      <c r="I12" s="33">
        <f>G12+H12</f>
        <v>2</v>
      </c>
      <c r="J12" s="3">
        <v>2</v>
      </c>
      <c r="K12" s="3">
        <v>529</v>
      </c>
      <c r="L12" s="3">
        <v>519</v>
      </c>
      <c r="M12" s="3">
        <v>1</v>
      </c>
      <c r="N12" s="3">
        <v>8</v>
      </c>
      <c r="O12" s="3">
        <v>6</v>
      </c>
      <c r="P12" s="3">
        <v>13</v>
      </c>
      <c r="Q12" s="3">
        <v>2</v>
      </c>
      <c r="R12" s="3">
        <v>949</v>
      </c>
      <c r="S12" s="3">
        <v>904</v>
      </c>
      <c r="T12" s="3">
        <v>951</v>
      </c>
      <c r="U12" s="3">
        <v>786</v>
      </c>
      <c r="V12" s="3">
        <v>3865</v>
      </c>
      <c r="W12" s="3">
        <v>3661</v>
      </c>
      <c r="X12" s="1">
        <v>100</v>
      </c>
      <c r="Y12" s="1">
        <v>100</v>
      </c>
      <c r="Z12" s="1">
        <v>100</v>
      </c>
      <c r="AA12" s="1">
        <v>100</v>
      </c>
      <c r="AB12" s="1">
        <v>100</v>
      </c>
      <c r="AC12" s="1">
        <v>100</v>
      </c>
      <c r="AD12" s="35">
        <f>AVERAGE(X12:AC12)</f>
        <v>100</v>
      </c>
      <c r="AE12" s="1">
        <v>100</v>
      </c>
      <c r="AF12" s="1">
        <v>100</v>
      </c>
      <c r="AG12" s="1">
        <v>100</v>
      </c>
      <c r="AH12" s="1">
        <v>100</v>
      </c>
      <c r="AI12" s="1">
        <v>100</v>
      </c>
      <c r="AJ12" s="1">
        <v>100</v>
      </c>
      <c r="AK12" s="35">
        <f>AVERAGE(AE12:AJ12)</f>
        <v>100</v>
      </c>
      <c r="AL12" s="1">
        <v>323</v>
      </c>
      <c r="AM12" s="1">
        <v>385</v>
      </c>
      <c r="AN12" s="1">
        <v>120</v>
      </c>
      <c r="AO12" s="1">
        <v>4228</v>
      </c>
      <c r="AP12" s="1">
        <v>4228</v>
      </c>
      <c r="AQ12" s="1">
        <v>76</v>
      </c>
      <c r="AR12" s="1">
        <v>73</v>
      </c>
      <c r="AS12" s="1" t="s">
        <v>92</v>
      </c>
    </row>
    <row r="13" spans="1:44" ht="12">
      <c r="A13" s="1" t="s">
        <v>103</v>
      </c>
      <c r="B13" s="1">
        <v>13003</v>
      </c>
      <c r="C13" s="1">
        <v>698</v>
      </c>
      <c r="D13" s="1">
        <v>77</v>
      </c>
      <c r="E13" s="1">
        <v>450</v>
      </c>
      <c r="F13" s="1">
        <v>771</v>
      </c>
      <c r="G13" s="1">
        <v>5</v>
      </c>
      <c r="H13" s="1">
        <v>1</v>
      </c>
      <c r="I13" s="33">
        <f>G13+H13</f>
        <v>6</v>
      </c>
      <c r="J13" s="1">
        <v>6</v>
      </c>
      <c r="K13" s="1">
        <v>509</v>
      </c>
      <c r="L13" s="1">
        <v>501</v>
      </c>
      <c r="M13" s="1">
        <v>2</v>
      </c>
      <c r="N13" s="1">
        <v>8</v>
      </c>
      <c r="O13" s="1">
        <v>2</v>
      </c>
      <c r="P13" s="1">
        <v>23</v>
      </c>
      <c r="Q13" s="1">
        <v>0</v>
      </c>
      <c r="R13" s="1">
        <v>691</v>
      </c>
      <c r="S13" s="1">
        <v>681</v>
      </c>
      <c r="T13" s="1">
        <v>677</v>
      </c>
      <c r="U13" s="1">
        <v>628</v>
      </c>
      <c r="V13" s="1">
        <v>3945</v>
      </c>
      <c r="W13" s="1">
        <v>3891</v>
      </c>
      <c r="X13" s="1">
        <v>95.7</v>
      </c>
      <c r="Y13" s="1">
        <v>100</v>
      </c>
      <c r="Z13" s="1">
        <v>100</v>
      </c>
      <c r="AA13" s="1">
        <v>100</v>
      </c>
      <c r="AB13" s="1">
        <v>100</v>
      </c>
      <c r="AC13" s="1">
        <v>100</v>
      </c>
      <c r="AD13" s="35">
        <f>AVERAGE(X13:AC13)</f>
        <v>99.28333333333335</v>
      </c>
      <c r="AE13" s="1">
        <v>100</v>
      </c>
      <c r="AF13" s="1">
        <v>100</v>
      </c>
      <c r="AG13" s="1">
        <v>100</v>
      </c>
      <c r="AH13" s="1">
        <v>100</v>
      </c>
      <c r="AI13" s="1">
        <v>100</v>
      </c>
      <c r="AJ13" s="1">
        <v>100</v>
      </c>
      <c r="AK13" s="35">
        <f>AVERAGE(AE13:AJ13)</f>
        <v>100</v>
      </c>
      <c r="AL13" s="45">
        <v>224</v>
      </c>
      <c r="AM13" s="45">
        <v>264</v>
      </c>
      <c r="AN13" s="45">
        <v>49</v>
      </c>
      <c r="AO13" s="1">
        <v>2629</v>
      </c>
      <c r="AP13" s="1">
        <v>2629</v>
      </c>
      <c r="AQ13" s="1">
        <v>42</v>
      </c>
      <c r="AR13" s="1">
        <v>39</v>
      </c>
    </row>
    <row r="14" spans="1:44" ht="12">
      <c r="A14" s="18" t="s">
        <v>104</v>
      </c>
      <c r="B14" s="19">
        <f>SUM(B11:B13)</f>
        <v>48513</v>
      </c>
      <c r="C14" s="19">
        <f aca="true" t="shared" si="3" ref="C14:V14">SUM(C11:C13)</f>
        <v>2526</v>
      </c>
      <c r="D14" s="19">
        <f t="shared" si="3"/>
        <v>307</v>
      </c>
      <c r="E14" s="19">
        <f t="shared" si="3"/>
        <v>1598</v>
      </c>
      <c r="F14" s="19">
        <f t="shared" si="3"/>
        <v>2177</v>
      </c>
      <c r="G14" s="19">
        <f t="shared" si="3"/>
        <v>14</v>
      </c>
      <c r="H14" s="19">
        <f t="shared" si="3"/>
        <v>2</v>
      </c>
      <c r="I14" s="19">
        <f t="shared" si="3"/>
        <v>16</v>
      </c>
      <c r="J14" s="19">
        <f t="shared" si="3"/>
        <v>16</v>
      </c>
      <c r="K14" s="19">
        <f t="shared" si="3"/>
        <v>1721</v>
      </c>
      <c r="L14" s="19">
        <f t="shared" si="3"/>
        <v>1696</v>
      </c>
      <c r="M14" s="19">
        <f t="shared" si="3"/>
        <v>7</v>
      </c>
      <c r="N14" s="19">
        <f t="shared" si="3"/>
        <v>20</v>
      </c>
      <c r="O14" s="19">
        <f t="shared" si="3"/>
        <v>10</v>
      </c>
      <c r="P14" s="19">
        <f t="shared" si="3"/>
        <v>51</v>
      </c>
      <c r="Q14" s="19">
        <f t="shared" si="3"/>
        <v>3</v>
      </c>
      <c r="R14" s="19">
        <f t="shared" si="3"/>
        <v>2404</v>
      </c>
      <c r="S14" s="19">
        <f t="shared" si="3"/>
        <v>2390</v>
      </c>
      <c r="T14" s="19">
        <f t="shared" si="3"/>
        <v>2354</v>
      </c>
      <c r="U14" s="19">
        <f t="shared" si="3"/>
        <v>2267</v>
      </c>
      <c r="V14" s="19">
        <f t="shared" si="3"/>
        <v>10603</v>
      </c>
      <c r="W14" s="19">
        <f>SUM(W11:W13)</f>
        <v>10190</v>
      </c>
      <c r="X14" s="20">
        <f>AVERAGE(X11:X13)</f>
        <v>98.56666666666666</v>
      </c>
      <c r="Y14" s="20">
        <f aca="true" t="shared" si="4" ref="Y14:AK14">AVERAGE(Y11:Y13)</f>
        <v>100</v>
      </c>
      <c r="Z14" s="20">
        <f t="shared" si="4"/>
        <v>100</v>
      </c>
      <c r="AA14" s="20">
        <f t="shared" si="4"/>
        <v>100</v>
      </c>
      <c r="AB14" s="20">
        <f t="shared" si="4"/>
        <v>100</v>
      </c>
      <c r="AC14" s="20">
        <f t="shared" si="4"/>
        <v>100</v>
      </c>
      <c r="AD14" s="20">
        <f t="shared" si="4"/>
        <v>99.76111111111112</v>
      </c>
      <c r="AE14" s="20">
        <f t="shared" si="4"/>
        <v>100</v>
      </c>
      <c r="AF14" s="20">
        <f t="shared" si="4"/>
        <v>100</v>
      </c>
      <c r="AG14" s="20">
        <f t="shared" si="4"/>
        <v>100</v>
      </c>
      <c r="AH14" s="20">
        <f t="shared" si="4"/>
        <v>100</v>
      </c>
      <c r="AI14" s="20">
        <f t="shared" si="4"/>
        <v>100</v>
      </c>
      <c r="AJ14" s="20">
        <f t="shared" si="4"/>
        <v>100</v>
      </c>
      <c r="AK14" s="20">
        <f t="shared" si="4"/>
        <v>100</v>
      </c>
      <c r="AL14" s="19">
        <f>SUM(AL11:AL13)</f>
        <v>992</v>
      </c>
      <c r="AM14" s="19">
        <f aca="true" t="shared" si="5" ref="AM14:AR14">SUM(AM11:AM13)</f>
        <v>915</v>
      </c>
      <c r="AN14" s="19">
        <f t="shared" si="5"/>
        <v>251</v>
      </c>
      <c r="AO14" s="19">
        <f t="shared" si="5"/>
        <v>10062</v>
      </c>
      <c r="AP14" s="19">
        <f t="shared" si="5"/>
        <v>10060</v>
      </c>
      <c r="AQ14" s="19">
        <f t="shared" si="5"/>
        <v>171</v>
      </c>
      <c r="AR14" s="19">
        <f t="shared" si="5"/>
        <v>157</v>
      </c>
    </row>
    <row r="15" spans="1:44" s="27" customFormat="1" ht="12">
      <c r="A15" s="27" t="s">
        <v>93</v>
      </c>
      <c r="B15" s="28">
        <f aca="true" t="shared" si="6" ref="B15:W15">B7+B8+B9+B11+B12+B13</f>
        <v>99529</v>
      </c>
      <c r="C15" s="28">
        <f t="shared" si="6"/>
        <v>5283</v>
      </c>
      <c r="D15" s="28">
        <f t="shared" si="6"/>
        <v>645</v>
      </c>
      <c r="E15" s="28">
        <f t="shared" si="6"/>
        <v>3468</v>
      </c>
      <c r="F15" s="28">
        <f t="shared" si="6"/>
        <v>4172</v>
      </c>
      <c r="G15" s="28">
        <f t="shared" si="6"/>
        <v>44</v>
      </c>
      <c r="H15" s="28">
        <f t="shared" si="6"/>
        <v>3</v>
      </c>
      <c r="I15" s="28">
        <f t="shared" si="6"/>
        <v>47</v>
      </c>
      <c r="J15" s="28">
        <f t="shared" si="6"/>
        <v>47</v>
      </c>
      <c r="K15" s="28">
        <f t="shared" si="6"/>
        <v>3737</v>
      </c>
      <c r="L15" s="28">
        <f t="shared" si="6"/>
        <v>3681</v>
      </c>
      <c r="M15" s="28">
        <f t="shared" si="6"/>
        <v>24</v>
      </c>
      <c r="N15" s="28">
        <f t="shared" si="6"/>
        <v>39</v>
      </c>
      <c r="O15" s="28">
        <f t="shared" si="6"/>
        <v>36</v>
      </c>
      <c r="P15" s="28">
        <f t="shared" si="6"/>
        <v>148</v>
      </c>
      <c r="Q15" s="28">
        <f t="shared" si="6"/>
        <v>5</v>
      </c>
      <c r="R15" s="28">
        <f t="shared" si="6"/>
        <v>4859</v>
      </c>
      <c r="S15" s="28">
        <f t="shared" si="6"/>
        <v>4792</v>
      </c>
      <c r="T15" s="28">
        <f t="shared" si="6"/>
        <v>4584</v>
      </c>
      <c r="U15" s="28">
        <f t="shared" si="6"/>
        <v>4447</v>
      </c>
      <c r="V15" s="28">
        <f t="shared" si="6"/>
        <v>23163</v>
      </c>
      <c r="W15" s="28">
        <f t="shared" si="6"/>
        <v>22194</v>
      </c>
      <c r="X15" s="29">
        <f aca="true" t="shared" si="7" ref="X15:AJ15">AVERAGE(X7,X8,X9,X11,X12,X13)</f>
        <v>98.56666666666666</v>
      </c>
      <c r="Y15" s="29">
        <f t="shared" si="7"/>
        <v>100</v>
      </c>
      <c r="Z15" s="29">
        <f t="shared" si="7"/>
        <v>100</v>
      </c>
      <c r="AA15" s="29">
        <f t="shared" si="7"/>
        <v>100</v>
      </c>
      <c r="AB15" s="29">
        <f t="shared" si="7"/>
        <v>99.28333333333335</v>
      </c>
      <c r="AC15" s="29">
        <f t="shared" si="7"/>
        <v>100</v>
      </c>
      <c r="AD15" s="29">
        <f t="shared" si="7"/>
        <v>99.64166666666667</v>
      </c>
      <c r="AE15" s="29">
        <f t="shared" si="7"/>
        <v>99.28333333333335</v>
      </c>
      <c r="AF15" s="29">
        <f t="shared" si="7"/>
        <v>100</v>
      </c>
      <c r="AG15" s="29">
        <f t="shared" si="7"/>
        <v>100</v>
      </c>
      <c r="AH15" s="29">
        <f t="shared" si="7"/>
        <v>100</v>
      </c>
      <c r="AI15" s="29">
        <f t="shared" si="7"/>
        <v>99.28333333333335</v>
      </c>
      <c r="AJ15" s="29">
        <f t="shared" si="7"/>
        <v>100</v>
      </c>
      <c r="AK15" s="29">
        <f>AVERAGE(AK7,AK8,AK9,AK11,AK12)</f>
        <v>99.71333333333334</v>
      </c>
      <c r="AL15" s="28">
        <f>AL7+AL8+AL9+AL11+AL12+AL13</f>
        <v>2066</v>
      </c>
      <c r="AM15" s="28">
        <f aca="true" t="shared" si="8" ref="AM15:AR15">AM7+AM8+AM9+AM11+AM12+AM13</f>
        <v>1720</v>
      </c>
      <c r="AN15" s="28">
        <f t="shared" si="8"/>
        <v>414</v>
      </c>
      <c r="AO15" s="28">
        <f t="shared" si="8"/>
        <v>23457</v>
      </c>
      <c r="AP15" s="28">
        <f t="shared" si="8"/>
        <v>23455</v>
      </c>
      <c r="AQ15" s="28">
        <f t="shared" si="8"/>
        <v>377</v>
      </c>
      <c r="AR15" s="28">
        <f t="shared" si="8"/>
        <v>358</v>
      </c>
    </row>
    <row r="16" spans="1:44" s="10" customFormat="1" ht="12">
      <c r="A16" s="10" t="s">
        <v>97</v>
      </c>
      <c r="B16" s="10">
        <v>179855</v>
      </c>
      <c r="C16" s="10">
        <v>10911</v>
      </c>
      <c r="D16" s="10">
        <v>894</v>
      </c>
      <c r="E16" s="10">
        <v>6081</v>
      </c>
      <c r="F16" s="10">
        <v>8585</v>
      </c>
      <c r="G16" s="10">
        <v>99</v>
      </c>
      <c r="H16" s="10">
        <v>4</v>
      </c>
      <c r="I16" s="30">
        <f>G16+H16</f>
        <v>103</v>
      </c>
      <c r="J16" s="10">
        <v>96</v>
      </c>
      <c r="K16" s="10">
        <v>6177</v>
      </c>
      <c r="L16" s="10">
        <v>6074</v>
      </c>
      <c r="M16" s="10">
        <v>46</v>
      </c>
      <c r="N16" s="10">
        <v>64</v>
      </c>
      <c r="O16" s="10">
        <v>37</v>
      </c>
      <c r="P16" s="10">
        <v>323</v>
      </c>
      <c r="Q16" s="10">
        <v>6</v>
      </c>
      <c r="R16" s="10">
        <v>10509</v>
      </c>
      <c r="S16" s="10">
        <v>10134</v>
      </c>
      <c r="T16" s="10">
        <v>9950</v>
      </c>
      <c r="U16" s="10">
        <v>8873</v>
      </c>
      <c r="V16" s="10">
        <v>58507</v>
      </c>
      <c r="W16" s="10">
        <v>48570</v>
      </c>
      <c r="X16" s="10">
        <v>98.6</v>
      </c>
      <c r="Y16" s="10">
        <v>98.2</v>
      </c>
      <c r="Z16" s="10">
        <v>98.6</v>
      </c>
      <c r="AA16" s="10">
        <v>98.6</v>
      </c>
      <c r="AB16" s="10">
        <v>98.6</v>
      </c>
      <c r="AC16" s="10">
        <v>98.6</v>
      </c>
      <c r="AD16" s="31">
        <f>AVERAGE(X16:AC16)</f>
        <v>98.53333333333335</v>
      </c>
      <c r="AE16" s="10">
        <v>100</v>
      </c>
      <c r="AF16" s="10">
        <v>100</v>
      </c>
      <c r="AG16" s="10">
        <v>100</v>
      </c>
      <c r="AH16" s="10">
        <v>100</v>
      </c>
      <c r="AI16" s="10">
        <v>100</v>
      </c>
      <c r="AJ16" s="10">
        <v>100</v>
      </c>
      <c r="AK16" s="31">
        <f>AVERAGE(AE16:AJ16)</f>
        <v>100</v>
      </c>
      <c r="AL16" s="10">
        <v>2865</v>
      </c>
      <c r="AM16" s="10">
        <v>2655</v>
      </c>
      <c r="AN16" s="10">
        <v>869</v>
      </c>
      <c r="AO16" s="10">
        <v>42376</v>
      </c>
      <c r="AP16" s="10">
        <v>42376</v>
      </c>
      <c r="AQ16" s="10">
        <v>698</v>
      </c>
      <c r="AR16" s="10">
        <v>670</v>
      </c>
    </row>
    <row r="19" spans="36:43" ht="12">
      <c r="AJ19" s="1">
        <f>62/187</f>
        <v>0.3315508021390374</v>
      </c>
      <c r="AQ19" s="75">
        <f>AQ14+I14</f>
        <v>187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tabSelected="1" zoomScale="60" zoomScaleNormal="60" zoomScaleSheetLayoutView="80" zoomScalePageLayoutView="70" workbookViewId="0" topLeftCell="A1">
      <selection activeCell="X11" sqref="X11"/>
    </sheetView>
  </sheetViews>
  <sheetFormatPr defaultColWidth="9.140625" defaultRowHeight="12.75"/>
  <cols>
    <col min="1" max="1" width="35.00390625" style="7" bestFit="1" customWidth="1"/>
    <col min="2" max="2" width="15.421875" style="7" bestFit="1" customWidth="1"/>
    <col min="3" max="4" width="11.57421875" style="7" customWidth="1"/>
    <col min="5" max="5" width="10.28125" style="7" customWidth="1"/>
    <col min="6" max="7" width="8.28125" style="7" customWidth="1"/>
    <col min="8" max="8" width="11.28125" style="7" customWidth="1"/>
    <col min="9" max="9" width="14.57421875" style="7" bestFit="1" customWidth="1"/>
    <col min="10" max="10" width="8.28125" style="7" customWidth="1"/>
    <col min="11" max="11" width="8.140625" style="7" customWidth="1"/>
    <col min="12" max="12" width="8.28125" style="7" customWidth="1"/>
    <col min="13" max="13" width="8.421875" style="7" customWidth="1"/>
    <col min="14" max="14" width="7.8515625" style="7" customWidth="1"/>
    <col min="15" max="15" width="10.00390625" style="7" customWidth="1"/>
    <col min="16" max="16" width="17.57421875" style="7" bestFit="1" customWidth="1"/>
    <col min="17" max="17" width="8.7109375" style="7" customWidth="1"/>
    <col min="18" max="18" width="11.7109375" style="7" bestFit="1" customWidth="1"/>
    <col min="19" max="19" width="13.8515625" style="7" bestFit="1" customWidth="1"/>
    <col min="20" max="20" width="16.140625" style="7" bestFit="1" customWidth="1"/>
    <col min="21" max="16384" width="8.8515625" style="7" customWidth="1"/>
  </cols>
  <sheetData>
    <row r="1" spans="1:20" ht="105" customHeight="1" thickBo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0" s="26" customFormat="1" ht="26.25" thickBot="1" thickTop="1">
      <c r="A2" s="85" t="s">
        <v>106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7"/>
    </row>
    <row r="3" spans="1:20" s="11" customFormat="1" ht="14.25" customHeight="1" thickTop="1">
      <c r="A3" s="83" t="s">
        <v>41</v>
      </c>
      <c r="B3" s="73" t="s">
        <v>34</v>
      </c>
      <c r="C3" s="79" t="s">
        <v>35</v>
      </c>
      <c r="D3" s="79"/>
      <c r="E3" s="79"/>
      <c r="F3" s="79"/>
      <c r="G3" s="80" t="s">
        <v>36</v>
      </c>
      <c r="H3" s="80"/>
      <c r="I3" s="80"/>
      <c r="J3" s="81" t="s">
        <v>37</v>
      </c>
      <c r="K3" s="81"/>
      <c r="L3" s="81"/>
      <c r="M3" s="82" t="s">
        <v>38</v>
      </c>
      <c r="N3" s="82"/>
      <c r="O3" s="82"/>
      <c r="P3" s="12" t="s">
        <v>39</v>
      </c>
      <c r="Q3" s="12" t="s">
        <v>79</v>
      </c>
      <c r="R3" s="12"/>
      <c r="S3" s="73" t="s">
        <v>40</v>
      </c>
      <c r="T3" s="74"/>
    </row>
    <row r="4" spans="1:20" s="11" customFormat="1" ht="41.25">
      <c r="A4" s="84"/>
      <c r="B4" s="48" t="s">
        <v>42</v>
      </c>
      <c r="C4" s="48" t="s">
        <v>43</v>
      </c>
      <c r="D4" s="48" t="s">
        <v>44</v>
      </c>
      <c r="E4" s="48" t="s">
        <v>45</v>
      </c>
      <c r="F4" s="48" t="s">
        <v>46</v>
      </c>
      <c r="G4" s="48" t="s">
        <v>47</v>
      </c>
      <c r="H4" s="48" t="s">
        <v>48</v>
      </c>
      <c r="I4" s="48" t="s">
        <v>49</v>
      </c>
      <c r="J4" s="48" t="s">
        <v>50</v>
      </c>
      <c r="K4" s="48" t="s">
        <v>51</v>
      </c>
      <c r="L4" s="48" t="s">
        <v>52</v>
      </c>
      <c r="M4" s="48" t="s">
        <v>53</v>
      </c>
      <c r="N4" s="48" t="s">
        <v>54</v>
      </c>
      <c r="O4" s="48" t="s">
        <v>55</v>
      </c>
      <c r="P4" s="49" t="s">
        <v>76</v>
      </c>
      <c r="Q4" s="49" t="s">
        <v>80</v>
      </c>
      <c r="R4" s="49" t="s">
        <v>83</v>
      </c>
      <c r="S4" s="48" t="s">
        <v>56</v>
      </c>
      <c r="T4" s="50" t="s">
        <v>77</v>
      </c>
    </row>
    <row r="5" spans="1:20" s="11" customFormat="1" ht="24.75" customHeight="1">
      <c r="A5" s="13" t="s">
        <v>57</v>
      </c>
      <c r="B5" s="14" t="s">
        <v>58</v>
      </c>
      <c r="C5" s="14" t="s">
        <v>59</v>
      </c>
      <c r="D5" s="14" t="s">
        <v>59</v>
      </c>
      <c r="E5" s="14" t="s">
        <v>59</v>
      </c>
      <c r="F5" s="14" t="s">
        <v>59</v>
      </c>
      <c r="G5" s="14" t="s">
        <v>59</v>
      </c>
      <c r="H5" s="14" t="s">
        <v>60</v>
      </c>
      <c r="I5" s="14" t="s">
        <v>60</v>
      </c>
      <c r="J5" s="14" t="s">
        <v>59</v>
      </c>
      <c r="K5" s="14" t="s">
        <v>59</v>
      </c>
      <c r="L5" s="14" t="s">
        <v>59</v>
      </c>
      <c r="M5" s="14" t="s">
        <v>59</v>
      </c>
      <c r="N5" s="14" t="s">
        <v>59</v>
      </c>
      <c r="O5" s="14" t="s">
        <v>59</v>
      </c>
      <c r="P5" s="14" t="s">
        <v>59</v>
      </c>
      <c r="Q5" s="14" t="s">
        <v>59</v>
      </c>
      <c r="R5" s="14" t="s">
        <v>59</v>
      </c>
      <c r="S5" s="14" t="s">
        <v>59</v>
      </c>
      <c r="T5" s="15" t="s">
        <v>59</v>
      </c>
    </row>
    <row r="6" spans="1:20" s="11" customFormat="1" ht="24.75" customHeight="1">
      <c r="A6" s="13" t="s">
        <v>61</v>
      </c>
      <c r="B6" s="14">
        <v>1.4</v>
      </c>
      <c r="C6" s="16">
        <v>1</v>
      </c>
      <c r="D6" s="16">
        <v>0.6</v>
      </c>
      <c r="E6" s="14">
        <v>60</v>
      </c>
      <c r="F6" s="14">
        <v>86</v>
      </c>
      <c r="G6" s="14">
        <v>64</v>
      </c>
      <c r="H6" s="14" t="s">
        <v>62</v>
      </c>
      <c r="I6" s="14">
        <v>320</v>
      </c>
      <c r="J6" s="14">
        <v>60</v>
      </c>
      <c r="K6" s="14">
        <v>60</v>
      </c>
      <c r="L6" s="14">
        <v>60</v>
      </c>
      <c r="M6" s="14">
        <v>97</v>
      </c>
      <c r="N6" s="14">
        <v>97</v>
      </c>
      <c r="O6" s="14">
        <v>95</v>
      </c>
      <c r="P6" s="17">
        <v>100</v>
      </c>
      <c r="Q6" s="17">
        <v>97</v>
      </c>
      <c r="R6" s="17">
        <v>95</v>
      </c>
      <c r="S6" s="14">
        <v>97</v>
      </c>
      <c r="T6" s="15">
        <v>97</v>
      </c>
    </row>
    <row r="7" spans="1:20" s="21" customFormat="1" ht="34.5" customHeight="1">
      <c r="A7" s="25" t="str">
        <f>Datasets!A7</f>
        <v>July 2018</v>
      </c>
      <c r="B7" s="22">
        <f>Datasets!B7/Datasets!$C$2*1</f>
        <v>0.9017541229385307</v>
      </c>
      <c r="C7" s="22">
        <f>Datasets!C7/Datasets!$C$3*100</f>
        <v>102.63868065967017</v>
      </c>
      <c r="D7" s="22">
        <f>Datasets!D7/Datasets!$C$3*100</f>
        <v>9.355322338830584</v>
      </c>
      <c r="E7" s="22">
        <f>Datasets!E7/Datasets!$C$3*100</f>
        <v>49.565217391304344</v>
      </c>
      <c r="F7" s="22">
        <f>Datasets!F7/Datasets!$C$3*100</f>
        <v>62.518740629685155</v>
      </c>
      <c r="G7" s="22">
        <f>Datasets!K7/Datasets!$C$4*100</f>
        <v>53.78753922008068</v>
      </c>
      <c r="H7" s="46">
        <f>Datasets!M7/Datasets!K7*1000</f>
        <v>6.896551724137931</v>
      </c>
      <c r="I7" s="23">
        <f>Datasets!Q7/Datasets!L7*100000</f>
        <v>350.2626970227671</v>
      </c>
      <c r="J7" s="22">
        <f>Datasets!AL7/Datasets!$C$4*100</f>
        <v>31.901574985703025</v>
      </c>
      <c r="K7" s="22">
        <f>Datasets!AM7/Datasets!$C$4*100</f>
        <v>24.575341195381693</v>
      </c>
      <c r="L7" s="22">
        <f>Datasets!AN7/Datasets!$C$4*100</f>
        <v>7.048022380562297</v>
      </c>
      <c r="M7" s="22">
        <f>Datasets!S7/Datasets!$C$5*100</f>
        <v>91.10560998570483</v>
      </c>
      <c r="N7" s="22">
        <f>Datasets!R7/Datasets!$C$5*100</f>
        <v>94.34817474983439</v>
      </c>
      <c r="O7" s="22">
        <f>Datasets!U7/Datasets!$C$5*100</f>
        <v>95.81255883686065</v>
      </c>
      <c r="P7" s="22">
        <f>Datasets!W7/Datasets!V7*100</f>
        <v>94.69970745138531</v>
      </c>
      <c r="Q7" s="22">
        <f>Datasets!J7/Datasets!I7*100</f>
        <v>100</v>
      </c>
      <c r="R7" s="22">
        <f>Datasets!AR7/Datasets!AQ7*100</f>
        <v>94.91525423728814</v>
      </c>
      <c r="S7" s="22">
        <f>Datasets!AD7</f>
        <v>99.28333333333335</v>
      </c>
      <c r="T7" s="24">
        <f>Datasets!AK7</f>
        <v>99.28333333333335</v>
      </c>
    </row>
    <row r="8" spans="1:20" s="21" customFormat="1" ht="34.5" customHeight="1">
      <c r="A8" s="25" t="str">
        <f>Datasets!A8</f>
        <v>August 2018</v>
      </c>
      <c r="B8" s="22">
        <f>Datasets!B8/Datasets!$C$2*1</f>
        <v>0.6774062968515743</v>
      </c>
      <c r="C8" s="22">
        <f>Datasets!C8/Datasets!$C$3*100</f>
        <v>75.92203898050974</v>
      </c>
      <c r="D8" s="22">
        <f>Datasets!D8/Datasets!$C$3*100</f>
        <v>10.704647676161919</v>
      </c>
      <c r="E8" s="22">
        <f>Datasets!E8/Datasets!$C$3*100</f>
        <v>61.25937031484258</v>
      </c>
      <c r="F8" s="22">
        <f>Datasets!F8/Datasets!$C$3*100</f>
        <v>64.58770614692652</v>
      </c>
      <c r="G8" s="22">
        <f>Datasets!K8/Datasets!$C$4*100</f>
        <v>61.29924728357471</v>
      </c>
      <c r="H8" s="46">
        <f>Datasets!M8/Datasets!K8*1000</f>
        <v>6.051437216338881</v>
      </c>
      <c r="I8" s="23">
        <f>Datasets!Q8/Datasets!L8*100000</f>
        <v>0</v>
      </c>
      <c r="J8" s="22">
        <f>Datasets!AL8/Datasets!$C$4*100</f>
        <v>31.15967789301226</v>
      </c>
      <c r="K8" s="22">
        <f>Datasets!AM8/Datasets!$C$4*100</f>
        <v>26.89376961004034</v>
      </c>
      <c r="L8" s="22">
        <f>Datasets!AN8/Datasets!$C$4*100</f>
        <v>3.8022226000401864</v>
      </c>
      <c r="M8" s="22">
        <f>Datasets!S8/Datasets!$C$5*100</f>
        <v>79.80893274293086</v>
      </c>
      <c r="N8" s="22">
        <f>Datasets!R8/Datasets!$C$5*100</f>
        <v>82.21470660018828</v>
      </c>
      <c r="O8" s="22">
        <f>Datasets!U8/Datasets!$C$5*100</f>
        <v>61.19033506502562</v>
      </c>
      <c r="P8" s="22">
        <f>Datasets!W8/Datasets!V8*100</f>
        <v>94.18705035971223</v>
      </c>
      <c r="Q8" s="22">
        <f>Datasets!J8/Datasets!I8*100</f>
        <v>100</v>
      </c>
      <c r="R8" s="22">
        <f>Datasets!AR8/Datasets!AQ8*100</f>
        <v>98.63013698630137</v>
      </c>
      <c r="S8" s="22">
        <f>Datasets!AD8</f>
        <v>99.28333333333335</v>
      </c>
      <c r="T8" s="24">
        <f>Datasets!AK8</f>
        <v>99.28333333333335</v>
      </c>
    </row>
    <row r="9" spans="1:20" s="21" customFormat="1" ht="34.5" customHeight="1">
      <c r="A9" s="25" t="str">
        <f>Datasets!A9</f>
        <v>September 2018</v>
      </c>
      <c r="B9" s="22">
        <f>Datasets!B9/Datasets!$C$2*1</f>
        <v>0.7154122938530735</v>
      </c>
      <c r="C9" s="22">
        <f>Datasets!C9/Datasets!$C$3*100</f>
        <v>69.44527736131934</v>
      </c>
      <c r="D9" s="22">
        <f>Datasets!D9/Datasets!$C$3*100</f>
        <v>10.344827586206897</v>
      </c>
      <c r="E9" s="22">
        <f>Datasets!E9/Datasets!$C$3*100</f>
        <v>57.39130434782608</v>
      </c>
      <c r="F9" s="22">
        <f>Datasets!F9/Datasets!$C$3*100</f>
        <v>52.35382308845576</v>
      </c>
      <c r="G9" s="22">
        <f>Datasets!K9/Datasets!$C$4*100</f>
        <v>71.87128085441815</v>
      </c>
      <c r="H9" s="46">
        <f>Datasets!M9/Datasets!K9*1000</f>
        <v>11.612903225806452</v>
      </c>
      <c r="I9" s="23">
        <f>Datasets!Q9/Datasets!L9*100000</f>
        <v>0</v>
      </c>
      <c r="J9" s="22">
        <f>Datasets!AL9/Datasets!$C$4*100</f>
        <v>36.53843181502033</v>
      </c>
      <c r="K9" s="22">
        <f>Datasets!AM9/Datasets!$C$4*100</f>
        <v>23.1842841465865</v>
      </c>
      <c r="L9" s="22">
        <f>Datasets!AN9/Datasets!$C$4*100</f>
        <v>4.265908282971917</v>
      </c>
      <c r="M9" s="22">
        <f>Datasets!S9/Datasets!$C$5*100</f>
        <v>80.33192705972596</v>
      </c>
      <c r="N9" s="22">
        <f>Datasets!R9/Datasets!$C$5*100</f>
        <v>80.22732819636693</v>
      </c>
      <c r="O9" s="22">
        <f>Datasets!U9/Datasets!$C$5*100</f>
        <v>71.02262822077333</v>
      </c>
      <c r="P9" s="22">
        <f>Datasets!W9/Datasets!V9*100</f>
        <v>98.59499083689677</v>
      </c>
      <c r="Q9" s="22">
        <f>Datasets!J9/Datasets!I9*100</f>
        <v>100</v>
      </c>
      <c r="R9" s="22">
        <f>Datasets!AR9/Datasets!AQ9*100</f>
        <v>98.64864864864865</v>
      </c>
      <c r="S9" s="22">
        <f>Datasets!AD9</f>
        <v>100</v>
      </c>
      <c r="T9" s="24">
        <f>Datasets!AK9</f>
        <v>100</v>
      </c>
    </row>
    <row r="10" spans="1:20" s="57" customFormat="1" ht="34.5" customHeight="1">
      <c r="A10" s="72" t="str">
        <f>Datasets!A10</f>
        <v>Q1(July - September 2018)</v>
      </c>
      <c r="B10" s="53">
        <f>Datasets!B10/Datasets!D2*1</f>
        <v>0.7648575712143928</v>
      </c>
      <c r="C10" s="53">
        <f>Datasets!C10/Datasets!D3*100</f>
        <v>82.66866566716642</v>
      </c>
      <c r="D10" s="53">
        <f>Datasets!D10/Datasets!D3*100</f>
        <v>10.134932533733133</v>
      </c>
      <c r="E10" s="53">
        <f>Datasets!E10/Datasets!D3*100</f>
        <v>56.07196401799101</v>
      </c>
      <c r="F10" s="53">
        <f>Datasets!F10/Datasets!D3*100</f>
        <v>59.820089955022496</v>
      </c>
      <c r="G10" s="53">
        <f>Datasets!K10/Datasets!D4*100</f>
        <v>62.31935578602452</v>
      </c>
      <c r="H10" s="54">
        <f>Datasets!M10/Datasets!K10*1000</f>
        <v>8.432539682539682</v>
      </c>
      <c r="I10" s="55">
        <f>Datasets!Q10/Datasets!L10*100000</f>
        <v>100.75566750629723</v>
      </c>
      <c r="J10" s="53">
        <f>Datasets!AL10/Datasets!D4*100</f>
        <v>33.19989489791187</v>
      </c>
      <c r="K10" s="53">
        <f>Datasets!AM10/Datasets!D4*100</f>
        <v>24.884464984002847</v>
      </c>
      <c r="L10" s="53">
        <f>Datasets!AN10/Datasets!D4*100</f>
        <v>5.0387177545248</v>
      </c>
      <c r="M10" s="53">
        <f>Datasets!S10/Datasets!D5*100</f>
        <v>83.74882326278721</v>
      </c>
      <c r="N10" s="53">
        <f>Datasets!R10/Datasets!D5*100</f>
        <v>85.5967365154632</v>
      </c>
      <c r="O10" s="53">
        <f>Datasets!U10/Datasets!D5*100</f>
        <v>76.00850737421987</v>
      </c>
      <c r="P10" s="53">
        <f>Datasets!W10/Datasets!V10*100</f>
        <v>95.5732484076433</v>
      </c>
      <c r="Q10" s="53">
        <f>Datasets!J10/Datasets!I10*100</f>
        <v>100</v>
      </c>
      <c r="R10" s="53">
        <f>Datasets!AR10/Datasets!AQ10*100</f>
        <v>97.57281553398059</v>
      </c>
      <c r="S10" s="53">
        <f>Datasets!AD10</f>
        <v>99.52222222222224</v>
      </c>
      <c r="T10" s="56">
        <f>Datasets!AK10</f>
        <v>99.52222222222224</v>
      </c>
    </row>
    <row r="11" spans="1:20" s="21" customFormat="1" ht="34.5" customHeight="1">
      <c r="A11" s="25" t="str">
        <f>Datasets!A11</f>
        <v>October 2018</v>
      </c>
      <c r="B11" s="22">
        <f>Datasets!B11/Datasets!$C$2*1</f>
        <v>0.7604347826086957</v>
      </c>
      <c r="C11" s="22">
        <f>Datasets!C11/Datasets!$C$3*100</f>
        <v>80.14992503748125</v>
      </c>
      <c r="D11" s="22">
        <f>Datasets!D11/Datasets!$C$3*100</f>
        <v>10.704647676161919</v>
      </c>
      <c r="E11" s="22">
        <f>Datasets!E11/Datasets!$C$3*100</f>
        <v>51.18440779610195</v>
      </c>
      <c r="F11" s="22">
        <f>Datasets!F11/Datasets!$C$3*100</f>
        <v>53.703148425787106</v>
      </c>
      <c r="G11" s="22">
        <f>Datasets!K11/Datasets!$C$4*100</f>
        <v>63.339464288474325</v>
      </c>
      <c r="H11" s="46">
        <f>Datasets!M11/Datasets!K11*1000</f>
        <v>5.856515373352855</v>
      </c>
      <c r="I11" s="23">
        <f>Datasets!Q11/Datasets!L11*100000</f>
        <v>147.92899408284023</v>
      </c>
      <c r="J11" s="22">
        <f>Datasets!AL11/Datasets!$C$4*100</f>
        <v>41.26802578092397</v>
      </c>
      <c r="K11" s="22">
        <f>Datasets!AM11/Datasets!$C$4*100</f>
        <v>24.668078331968037</v>
      </c>
      <c r="L11" s="22">
        <f>Datasets!AN11/Datasets!$C$4*100</f>
        <v>7.604445200080373</v>
      </c>
      <c r="M11" s="22">
        <f>Datasets!S11/Datasets!$C$5*100</f>
        <v>84.20208500400963</v>
      </c>
      <c r="N11" s="22">
        <f>Datasets!R11/Datasets!$C$5*100</f>
        <v>79.91353160628988</v>
      </c>
      <c r="O11" s="22">
        <f>Datasets!U11/Datasets!$C$5*100</f>
        <v>89.2228304452425</v>
      </c>
      <c r="P11" s="22">
        <f>Datasets!W11/Datasets!V11*100</f>
        <v>94.45041174364482</v>
      </c>
      <c r="Q11" s="22">
        <f>Datasets!J11/Datasets!I11*100</f>
        <v>100</v>
      </c>
      <c r="R11" s="22">
        <f>Datasets!AR11/Datasets!AQ11*100</f>
        <v>84.90566037735849</v>
      </c>
      <c r="S11" s="22">
        <f>Datasets!AD11</f>
        <v>100</v>
      </c>
      <c r="T11" s="24">
        <f>Datasets!AK11</f>
        <v>100</v>
      </c>
    </row>
    <row r="12" spans="1:20" s="21" customFormat="1" ht="34.5" customHeight="1">
      <c r="A12" s="25" t="str">
        <f>Datasets!A12</f>
        <v>November 2018</v>
      </c>
      <c r="B12" s="22">
        <f>Datasets!B12/Datasets!$C$2*1</f>
        <v>0.8367166416791605</v>
      </c>
      <c r="C12" s="22">
        <f>Datasets!C12/Datasets!$C$3*100</f>
        <v>84.287856071964</v>
      </c>
      <c r="D12" s="22">
        <f>Datasets!D12/Datasets!$C$3*100</f>
        <v>9.985007496251873</v>
      </c>
      <c r="E12" s="22">
        <f>Datasets!E12/Datasets!$C$3*100</f>
        <v>52.083958020989506</v>
      </c>
      <c r="F12" s="22">
        <f>Datasets!F12/Datasets!$C$3*100</f>
        <v>72.77361319340329</v>
      </c>
      <c r="G12" s="22">
        <f>Datasets!K12/Datasets!$C$4*100</f>
        <v>49.057945254177035</v>
      </c>
      <c r="H12" s="46">
        <f>Datasets!M12/Datasets!K12*1000</f>
        <v>1.890359168241966</v>
      </c>
      <c r="I12" s="23">
        <f>Datasets!Q12/Datasets!L12*100000</f>
        <v>385.35645472061657</v>
      </c>
      <c r="J12" s="22">
        <f>Datasets!AL12/Datasets!$C$4*100</f>
        <v>29.954095117389762</v>
      </c>
      <c r="K12" s="22">
        <f>Datasets!AM12/Datasets!$C$4*100</f>
        <v>35.70379758574321</v>
      </c>
      <c r="L12" s="22">
        <f>Datasets!AN12/Datasets!$C$4*100</f>
        <v>11.12845639036152</v>
      </c>
      <c r="M12" s="22">
        <f>Datasets!S12/Datasets!$C$5*100</f>
        <v>94.55737247655243</v>
      </c>
      <c r="N12" s="22">
        <f>Datasets!R12/Datasets!$C$5*100</f>
        <v>99.26432132770825</v>
      </c>
      <c r="O12" s="22">
        <f>Datasets!U12/Datasets!$C$5*100</f>
        <v>82.21470660018828</v>
      </c>
      <c r="P12" s="22">
        <f>Datasets!W12/Datasets!V12*100</f>
        <v>94.72186287192756</v>
      </c>
      <c r="Q12" s="22">
        <f>Datasets!J12/Datasets!I12*100</f>
        <v>100</v>
      </c>
      <c r="R12" s="22">
        <f>Datasets!AR12/Datasets!AQ12*100</f>
        <v>96.05263157894737</v>
      </c>
      <c r="S12" s="22">
        <f>Datasets!AD12</f>
        <v>100</v>
      </c>
      <c r="T12" s="24">
        <f>Datasets!AK12</f>
        <v>100</v>
      </c>
    </row>
    <row r="13" spans="1:20" s="21" customFormat="1" ht="34.5" customHeight="1">
      <c r="A13" s="25" t="str">
        <f>Datasets!A13</f>
        <v>December 2018</v>
      </c>
      <c r="B13" s="22">
        <f>Datasets!B13/Datasets!$C$2*1</f>
        <v>0.5848425787106447</v>
      </c>
      <c r="C13" s="22">
        <f>Datasets!C13/Datasets!$C$3*100</f>
        <v>62.788605697151425</v>
      </c>
      <c r="D13" s="22">
        <f>Datasets!D13/Datasets!$C$3*100</f>
        <v>6.926536731634182</v>
      </c>
      <c r="E13" s="22">
        <f>Datasets!E13/Datasets!$C$3*100</f>
        <v>40.479760119940025</v>
      </c>
      <c r="F13" s="22">
        <f>Datasets!F13/Datasets!$C$3*100</f>
        <v>69.35532233883059</v>
      </c>
      <c r="G13" s="22">
        <f>Datasets!K13/Datasets!$C$4*100</f>
        <v>47.20320252245011</v>
      </c>
      <c r="H13" s="46">
        <f>Datasets!M13/Datasets!K13*1000</f>
        <v>3.929273084479371</v>
      </c>
      <c r="I13" s="23">
        <f>Datasets!Q13/Datasets!L13*100000</f>
        <v>0</v>
      </c>
      <c r="J13" s="22">
        <f>Datasets!AL13/Datasets!C4*100</f>
        <v>20.773118595341504</v>
      </c>
      <c r="K13" s="22">
        <f>Datasets!AM13/Datasets!$C$4*100</f>
        <v>24.482604058795346</v>
      </c>
      <c r="L13" s="22">
        <f>Datasets!AN13/Datasets!$C$4*100</f>
        <v>4.544119692730955</v>
      </c>
      <c r="M13" s="22">
        <f>Datasets!S13/Datasets!$C$5*100</f>
        <v>71.23182594749137</v>
      </c>
      <c r="N13" s="22">
        <f>Datasets!R13/Datasets!$C$5*100</f>
        <v>72.27781458108156</v>
      </c>
      <c r="O13" s="22">
        <f>Datasets!U13/Datasets!$C$5*100</f>
        <v>65.68808618946342</v>
      </c>
      <c r="P13" s="22">
        <f>Datasets!W13/Datasets!V13*100</f>
        <v>98.63117870722434</v>
      </c>
      <c r="Q13" s="22">
        <f>Datasets!J13/Datasets!I13*100</f>
        <v>100</v>
      </c>
      <c r="R13" s="22">
        <f>Datasets!AR13/Datasets!AQ13*100</f>
        <v>92.85714285714286</v>
      </c>
      <c r="S13" s="22">
        <f>Datasets!AD13</f>
        <v>99.28333333333335</v>
      </c>
      <c r="T13" s="24">
        <f>Datasets!AK13</f>
        <v>100</v>
      </c>
    </row>
    <row r="14" spans="1:20" s="57" customFormat="1" ht="34.5" customHeight="1">
      <c r="A14" s="72" t="str">
        <f>Datasets!A14</f>
        <v>Q2(October - December 2018)</v>
      </c>
      <c r="B14" s="53">
        <f>Datasets!B14/Datasets!D2*1</f>
        <v>0.7273313343328336</v>
      </c>
      <c r="C14" s="53">
        <f>Datasets!C14/Datasets!D3*100</f>
        <v>75.74212893553224</v>
      </c>
      <c r="D14" s="53">
        <f>Datasets!D14/Datasets!D3*100</f>
        <v>9.205397301349326</v>
      </c>
      <c r="E14" s="53">
        <f>Datasets!E14/Datasets!D3*100</f>
        <v>47.916041979010494</v>
      </c>
      <c r="F14" s="53">
        <f>Datasets!F14/Datasets!D3*100</f>
        <v>65.27736131934033</v>
      </c>
      <c r="G14" s="53">
        <f>Datasets!K14/Datasets!D4*100</f>
        <v>53.20020402170049</v>
      </c>
      <c r="H14" s="58">
        <f>Datasets!M14/Datasets!K14*1000</f>
        <v>4.067402672864613</v>
      </c>
      <c r="I14" s="59">
        <f>Datasets!Q14/Datasets!L14*100000</f>
        <v>176.8867924528302</v>
      </c>
      <c r="J14" s="53">
        <f>Datasets!AL14/Datasets!$D$4*100</f>
        <v>30.66507983121841</v>
      </c>
      <c r="K14" s="53">
        <f>Datasets!AM14/Datasets!$D$4*100</f>
        <v>28.28482665883553</v>
      </c>
      <c r="L14" s="53">
        <f>Datasets!AN14/Datasets!$D$4*100</f>
        <v>7.759007094390949</v>
      </c>
      <c r="M14" s="53">
        <f>Datasets!S14/Datasets!D5*100</f>
        <v>83.33042780935114</v>
      </c>
      <c r="N14" s="53">
        <f>Datasets!R14/Datasets!D5*100</f>
        <v>83.81855583835988</v>
      </c>
      <c r="O14" s="53">
        <f>Datasets!U14/Datasets!D5*100</f>
        <v>79.0418744116314</v>
      </c>
      <c r="P14" s="60">
        <f>Datasets!W14/Datasets!V14*100</f>
        <v>96.10487597849665</v>
      </c>
      <c r="Q14" s="60">
        <f>Datasets!J14/Datasets!I14*100</f>
        <v>100</v>
      </c>
      <c r="R14" s="60">
        <f>Datasets!AR14/Datasets!AQ14*100</f>
        <v>91.81286549707602</v>
      </c>
      <c r="S14" s="61">
        <f>Datasets!AD14</f>
        <v>99.76111111111112</v>
      </c>
      <c r="T14" s="62">
        <f>Datasets!AK14</f>
        <v>100</v>
      </c>
    </row>
    <row r="15" spans="1:20" s="63" customFormat="1" ht="34.5" customHeight="1">
      <c r="A15" s="52" t="s">
        <v>105</v>
      </c>
      <c r="B15" s="53">
        <f>Datasets!B15/Datasets!E2*1</f>
        <v>0.7460944527736132</v>
      </c>
      <c r="C15" s="53">
        <f>Datasets!C15/Datasets!E3*100</f>
        <v>79.20539730134932</v>
      </c>
      <c r="D15" s="53">
        <f>Datasets!D15/Datasets!E3*100</f>
        <v>9.67016491754123</v>
      </c>
      <c r="E15" s="53">
        <f>Datasets!E15/Datasets!E3*100</f>
        <v>51.994002998500754</v>
      </c>
      <c r="F15" s="53">
        <f>Datasets!F15/Datasets!E3*100</f>
        <v>62.54872563718141</v>
      </c>
      <c r="G15" s="53">
        <f>Datasets!K15/Datasets!E4*100</f>
        <v>57.75977990386251</v>
      </c>
      <c r="H15" s="54">
        <f>Datasets!M15/Datasets!K15*1000</f>
        <v>6.4222638480064225</v>
      </c>
      <c r="I15" s="55">
        <f>Datasets!Q15/Datasets!L15*100000</f>
        <v>135.83265417006248</v>
      </c>
      <c r="J15" s="53">
        <f>Datasets!AL15/Datasets!E4*100</f>
        <v>31.932487364565144</v>
      </c>
      <c r="K15" s="53">
        <f>Datasets!AM15/Datasets!E4*100</f>
        <v>26.58464582141919</v>
      </c>
      <c r="L15" s="53">
        <f>Datasets!AN15/Datasets!E4*100</f>
        <v>6.3988624244578745</v>
      </c>
      <c r="M15" s="53">
        <f>Datasets!S15/Datasets!E5*100</f>
        <v>83.53962553606917</v>
      </c>
      <c r="N15" s="53">
        <f>Datasets!R15/Datasets!E5*100</f>
        <v>84.70764617691154</v>
      </c>
      <c r="O15" s="53">
        <f>Datasets!U15/Datasets!E5*100</f>
        <v>77.52519089292564</v>
      </c>
      <c r="P15" s="53">
        <f>Datasets!W15/Datasets!V15*100</f>
        <v>95.81660406683072</v>
      </c>
      <c r="Q15" s="53">
        <f>Datasets!J15/Datasets!I15*100</f>
        <v>100</v>
      </c>
      <c r="R15" s="53">
        <f>Datasets!AR15/Datasets!AQ15*100</f>
        <v>94.9602122015915</v>
      </c>
      <c r="S15" s="53">
        <f>Datasets!AD15</f>
        <v>99.64166666666667</v>
      </c>
      <c r="T15" s="56">
        <f>Datasets!AK15</f>
        <v>99.71333333333334</v>
      </c>
    </row>
    <row r="16" spans="1:20" s="69" customFormat="1" ht="34.5" customHeight="1" thickBot="1">
      <c r="A16" s="64" t="s">
        <v>87</v>
      </c>
      <c r="B16" s="65">
        <f>Datasets!B16/Datasets!G2*1</f>
        <v>0.6928158705701079</v>
      </c>
      <c r="C16" s="65">
        <f>Datasets!C16/Datasets!G3*100</f>
        <v>84.06009244992296</v>
      </c>
      <c r="D16" s="65">
        <f>Datasets!D16/Datasets!G3*100</f>
        <v>6.887519260400617</v>
      </c>
      <c r="E16" s="65">
        <f>Datasets!E16/Datasets!G3*100</f>
        <v>46.84899845916795</v>
      </c>
      <c r="F16" s="65">
        <f>Datasets!F16/Datasets!G3*100</f>
        <v>66.1402157164869</v>
      </c>
      <c r="G16" s="65">
        <f>Datasets!K16/Datasets!G4*100</f>
        <v>49.06041014725272</v>
      </c>
      <c r="H16" s="66">
        <f>Datasets!M16/Datasets!K16*1000</f>
        <v>7.446980734984621</v>
      </c>
      <c r="I16" s="67">
        <f>Datasets!Q16/Datasets!L16*100000</f>
        <v>98.78169245966416</v>
      </c>
      <c r="J16" s="65">
        <f>Datasets!AL16/Datasets!G4*100</f>
        <v>22.755071243626197</v>
      </c>
      <c r="K16" s="65">
        <f>Datasets!AM16/Datasets!G4*100</f>
        <v>21.087160262418</v>
      </c>
      <c r="L16" s="65">
        <f>Datasets!AN16/Datasets!G4*100</f>
        <v>6.901974488904422</v>
      </c>
      <c r="M16" s="65">
        <f>Datasets!S16/Datasets!G5*100</f>
        <v>90.78367434693804</v>
      </c>
      <c r="N16" s="65">
        <f>Datasets!R16/Datasets!G5*100</f>
        <v>94.14304654746121</v>
      </c>
      <c r="O16" s="65">
        <f>Datasets!U16/Datasets!G5*100</f>
        <v>79.48722542731215</v>
      </c>
      <c r="P16" s="65">
        <f>Datasets!W16/Datasets!V16*100</f>
        <v>83.01570752217683</v>
      </c>
      <c r="Q16" s="65">
        <f>Datasets!J16/Datasets!I16*100</f>
        <v>93.20388349514563</v>
      </c>
      <c r="R16" s="65">
        <f>Datasets!AR16/Datasets!AQ16*100</f>
        <v>95.98853868194843</v>
      </c>
      <c r="S16" s="65">
        <f>Datasets!AD16</f>
        <v>98.53333333333335</v>
      </c>
      <c r="T16" s="68">
        <f>Datasets!AK16</f>
        <v>100</v>
      </c>
    </row>
    <row r="17" spans="1:20" s="69" customFormat="1" ht="34.5" customHeight="1" thickTop="1">
      <c r="A17" s="70" t="s">
        <v>108</v>
      </c>
      <c r="B17" s="71">
        <f>B14-B10</f>
        <v>-0.037526236881559205</v>
      </c>
      <c r="C17" s="71">
        <f aca="true" t="shared" si="0" ref="C17:T17">C14-C10</f>
        <v>-6.926536731634187</v>
      </c>
      <c r="D17" s="71">
        <f t="shared" si="0"/>
        <v>-0.9295352323838078</v>
      </c>
      <c r="E17" s="71">
        <f t="shared" si="0"/>
        <v>-8.155922038980513</v>
      </c>
      <c r="F17" s="71">
        <f t="shared" si="0"/>
        <v>5.457271364317833</v>
      </c>
      <c r="G17" s="71">
        <f t="shared" si="0"/>
        <v>-9.11915176432403</v>
      </c>
      <c r="H17" s="71">
        <f t="shared" si="0"/>
        <v>-4.365137009675069</v>
      </c>
      <c r="I17" s="71">
        <f t="shared" si="0"/>
        <v>76.13112494653298</v>
      </c>
      <c r="J17" s="71">
        <f t="shared" si="0"/>
        <v>-2.534815066693458</v>
      </c>
      <c r="K17" s="71">
        <f t="shared" si="0"/>
        <v>3.400361674832684</v>
      </c>
      <c r="L17" s="71">
        <f t="shared" si="0"/>
        <v>2.7202893398661487</v>
      </c>
      <c r="M17" s="71">
        <f t="shared" si="0"/>
        <v>-0.41839545343607654</v>
      </c>
      <c r="N17" s="71">
        <f t="shared" si="0"/>
        <v>-1.7781806771033217</v>
      </c>
      <c r="O17" s="71">
        <f t="shared" si="0"/>
        <v>3.033367037411523</v>
      </c>
      <c r="P17" s="71">
        <f t="shared" si="0"/>
        <v>0.5316275708533453</v>
      </c>
      <c r="Q17" s="71">
        <f t="shared" si="0"/>
        <v>0</v>
      </c>
      <c r="R17" s="71">
        <f t="shared" si="0"/>
        <v>-5.75995003690457</v>
      </c>
      <c r="S17" s="71">
        <f t="shared" si="0"/>
        <v>0.23888888888888005</v>
      </c>
      <c r="T17" s="71">
        <f t="shared" si="0"/>
        <v>0.4777777777777601</v>
      </c>
    </row>
    <row r="18" spans="1:20" s="37" customFormat="1" ht="18">
      <c r="A18" s="51" t="s">
        <v>107</v>
      </c>
      <c r="B18" s="47">
        <f>B15-B16</f>
        <v>0.05327858220350534</v>
      </c>
      <c r="C18" s="47">
        <f aca="true" t="shared" si="1" ref="C18:T18">C15-C16</f>
        <v>-4.85469514857364</v>
      </c>
      <c r="D18" s="47">
        <f t="shared" si="1"/>
        <v>2.7826456571406135</v>
      </c>
      <c r="E18" s="47">
        <f t="shared" si="1"/>
        <v>5.1450045393328026</v>
      </c>
      <c r="F18" s="47">
        <f t="shared" si="1"/>
        <v>-3.591490079305494</v>
      </c>
      <c r="G18" s="47">
        <f t="shared" si="1"/>
        <v>8.69936975660979</v>
      </c>
      <c r="H18" s="47">
        <f t="shared" si="1"/>
        <v>-1.0247168869781982</v>
      </c>
      <c r="I18" s="47">
        <f t="shared" si="1"/>
        <v>37.050961710398326</v>
      </c>
      <c r="J18" s="47">
        <f t="shared" si="1"/>
        <v>9.177416120938947</v>
      </c>
      <c r="K18" s="47">
        <f t="shared" si="1"/>
        <v>5.497485559001191</v>
      </c>
      <c r="L18" s="47">
        <f t="shared" si="1"/>
        <v>-0.5031120644465474</v>
      </c>
      <c r="M18" s="47">
        <f t="shared" si="1"/>
        <v>-7.244048810868875</v>
      </c>
      <c r="N18" s="47">
        <f t="shared" si="1"/>
        <v>-9.435400370549672</v>
      </c>
      <c r="O18" s="47">
        <f t="shared" si="1"/>
        <v>-1.9620345343865182</v>
      </c>
      <c r="P18" s="47">
        <f t="shared" si="1"/>
        <v>12.800896544653895</v>
      </c>
      <c r="Q18" s="47">
        <f t="shared" si="1"/>
        <v>6.796116504854368</v>
      </c>
      <c r="R18" s="47">
        <f t="shared" si="1"/>
        <v>-1.0283264803569239</v>
      </c>
      <c r="S18" s="47">
        <f t="shared" si="1"/>
        <v>1.10833333333332</v>
      </c>
      <c r="T18" s="47">
        <f t="shared" si="1"/>
        <v>-0.28666666666666174</v>
      </c>
    </row>
    <row r="19" spans="2:16" s="38" customFormat="1" ht="19.5" customHeight="1">
      <c r="B19" s="39"/>
      <c r="C19" s="40" t="s">
        <v>98</v>
      </c>
      <c r="D19" s="41"/>
      <c r="E19" s="42"/>
      <c r="F19" s="40" t="s">
        <v>99</v>
      </c>
      <c r="G19" s="41"/>
      <c r="I19" s="43"/>
      <c r="J19" s="40" t="s">
        <v>100</v>
      </c>
      <c r="K19" s="41"/>
      <c r="L19" s="41"/>
      <c r="O19" s="44"/>
      <c r="P19" s="40" t="s">
        <v>101</v>
      </c>
    </row>
    <row r="21" ht="14.25">
      <c r="A21" s="77" t="s">
        <v>109</v>
      </c>
    </row>
    <row r="22" ht="14.25">
      <c r="A22" s="76" t="s">
        <v>110</v>
      </c>
    </row>
    <row r="23" ht="14.25">
      <c r="A23" s="76" t="s">
        <v>113</v>
      </c>
    </row>
    <row r="24" ht="14.25">
      <c r="A24" s="76" t="s">
        <v>111</v>
      </c>
    </row>
    <row r="25" ht="12.75">
      <c r="A25" s="7" t="s">
        <v>112</v>
      </c>
    </row>
  </sheetData>
  <sheetProtection/>
  <mergeCells count="7">
    <mergeCell ref="A1:T1"/>
    <mergeCell ref="C3:F3"/>
    <mergeCell ref="G3:I3"/>
    <mergeCell ref="J3:L3"/>
    <mergeCell ref="M3:O3"/>
    <mergeCell ref="A3:A4"/>
    <mergeCell ref="A2:T2"/>
  </mergeCells>
  <conditionalFormatting sqref="C7">
    <cfRule type="cellIs" priority="130" dxfId="0" operator="greaterThan" stopIfTrue="1">
      <formula>99.9</formula>
    </cfRule>
    <cfRule type="cellIs" priority="131" dxfId="1" operator="between" stopIfTrue="1">
      <formula>90</formula>
      <formula>99.9</formula>
    </cfRule>
    <cfRule type="cellIs" priority="132" dxfId="2" operator="lessThan" stopIfTrue="1">
      <formula>90</formula>
    </cfRule>
  </conditionalFormatting>
  <conditionalFormatting sqref="F7">
    <cfRule type="cellIs" priority="127" dxfId="0" operator="greaterThan" stopIfTrue="1">
      <formula>85.9</formula>
    </cfRule>
    <cfRule type="cellIs" priority="128" dxfId="1" operator="between" stopIfTrue="1">
      <formula>65</formula>
      <formula>85.9</formula>
    </cfRule>
    <cfRule type="cellIs" priority="129" dxfId="2" operator="lessThan" stopIfTrue="1">
      <formula>65</formula>
    </cfRule>
  </conditionalFormatting>
  <conditionalFormatting sqref="G7">
    <cfRule type="cellIs" priority="124" dxfId="0" operator="greaterThan" stopIfTrue="1">
      <formula>63.9</formula>
    </cfRule>
    <cfRule type="cellIs" priority="125" dxfId="1" operator="between" stopIfTrue="1">
      <formula>49.9</formula>
      <formula>63.9</formula>
    </cfRule>
    <cfRule type="cellIs" priority="126" dxfId="2" operator="lessThan" stopIfTrue="1">
      <formula>50</formula>
    </cfRule>
  </conditionalFormatting>
  <conditionalFormatting sqref="H7">
    <cfRule type="cellIs" priority="122" dxfId="2" operator="greaterThan" stopIfTrue="1">
      <formula>11</formula>
    </cfRule>
    <cfRule type="cellIs" priority="123" dxfId="0" operator="lessThan" stopIfTrue="1">
      <formula>11</formula>
    </cfRule>
  </conditionalFormatting>
  <conditionalFormatting sqref="I7">
    <cfRule type="cellIs" priority="120" dxfId="2" operator="greaterThan" stopIfTrue="1">
      <formula>320</formula>
    </cfRule>
    <cfRule type="cellIs" priority="121" dxfId="0" operator="lessThan" stopIfTrue="1">
      <formula>320</formula>
    </cfRule>
  </conditionalFormatting>
  <conditionalFormatting sqref="D7">
    <cfRule type="cellIs" priority="116" dxfId="0" operator="greaterThan" stopIfTrue="1">
      <formula>59.9</formula>
    </cfRule>
    <cfRule type="cellIs" priority="117" dxfId="1" operator="between" stopIfTrue="1">
      <formula>29.9</formula>
      <formula>60</formula>
    </cfRule>
    <cfRule type="cellIs" priority="118" dxfId="2" operator="greaterThan" stopIfTrue="1">
      <formula>30</formula>
    </cfRule>
    <cfRule type="cellIs" priority="119" dxfId="2" operator="lessThan" stopIfTrue="1">
      <formula>60</formula>
    </cfRule>
  </conditionalFormatting>
  <conditionalFormatting sqref="C7">
    <cfRule type="cellIs" priority="113" dxfId="0" operator="greaterThan" stopIfTrue="1">
      <formula>99.9</formula>
    </cfRule>
    <cfRule type="cellIs" priority="114" dxfId="1" operator="between" stopIfTrue="1">
      <formula>69.9</formula>
      <formula>99.9</formula>
    </cfRule>
    <cfRule type="cellIs" priority="115" dxfId="2" operator="lessThan" stopIfTrue="1">
      <formula>70</formula>
    </cfRule>
  </conditionalFormatting>
  <conditionalFormatting sqref="E7">
    <cfRule type="cellIs" priority="107" dxfId="0" operator="greaterThan" stopIfTrue="1">
      <formula>59.9</formula>
    </cfRule>
    <cfRule type="cellIs" priority="108" dxfId="1" operator="between" stopIfTrue="1">
      <formula>39.9</formula>
      <formula>59.9</formula>
    </cfRule>
    <cfRule type="cellIs" priority="109" dxfId="2" operator="lessThan" stopIfTrue="1">
      <formula>40</formula>
    </cfRule>
    <cfRule type="cellIs" priority="110" dxfId="0" operator="greaterThan" stopIfTrue="1">
      <formula>59.9</formula>
    </cfRule>
    <cfRule type="cellIs" priority="111" dxfId="1" operator="between" stopIfTrue="1">
      <formula>47.5</formula>
      <formula>59.5</formula>
    </cfRule>
    <cfRule type="cellIs" priority="112" dxfId="2" operator="lessThan" stopIfTrue="1">
      <formula>47.5</formula>
    </cfRule>
  </conditionalFormatting>
  <conditionalFormatting sqref="C8:C16">
    <cfRule type="cellIs" priority="104" dxfId="0" operator="greaterThan" stopIfTrue="1">
      <formula>99.9</formula>
    </cfRule>
    <cfRule type="cellIs" priority="105" dxfId="1" operator="between" stopIfTrue="1">
      <formula>90</formula>
      <formula>99.9</formula>
    </cfRule>
    <cfRule type="cellIs" priority="106" dxfId="2" operator="lessThan" stopIfTrue="1">
      <formula>90</formula>
    </cfRule>
  </conditionalFormatting>
  <conditionalFormatting sqref="F8:F16">
    <cfRule type="cellIs" priority="101" dxfId="0" operator="greaterThan" stopIfTrue="1">
      <formula>85.9</formula>
    </cfRule>
    <cfRule type="cellIs" priority="102" dxfId="1" operator="between" stopIfTrue="1">
      <formula>65</formula>
      <formula>85.9</formula>
    </cfRule>
    <cfRule type="cellIs" priority="103" dxfId="2" operator="lessThan" stopIfTrue="1">
      <formula>65</formula>
    </cfRule>
  </conditionalFormatting>
  <conditionalFormatting sqref="G8:G16">
    <cfRule type="cellIs" priority="98" dxfId="0" operator="greaterThan" stopIfTrue="1">
      <formula>63.9</formula>
    </cfRule>
    <cfRule type="cellIs" priority="99" dxfId="1" operator="between" stopIfTrue="1">
      <formula>49.9</formula>
      <formula>63.9</formula>
    </cfRule>
    <cfRule type="cellIs" priority="100" dxfId="2" operator="lessThan" stopIfTrue="1">
      <formula>50</formula>
    </cfRule>
  </conditionalFormatting>
  <conditionalFormatting sqref="H8:H16">
    <cfRule type="cellIs" priority="96" dxfId="2" operator="greaterThan" stopIfTrue="1">
      <formula>11</formula>
    </cfRule>
    <cfRule type="cellIs" priority="97" dxfId="0" operator="lessThan" stopIfTrue="1">
      <formula>11</formula>
    </cfRule>
  </conditionalFormatting>
  <conditionalFormatting sqref="I8:I16">
    <cfRule type="cellIs" priority="94" dxfId="2" operator="greaterThan" stopIfTrue="1">
      <formula>320</formula>
    </cfRule>
    <cfRule type="cellIs" priority="95" dxfId="0" operator="lessThan" stopIfTrue="1">
      <formula>320</formula>
    </cfRule>
  </conditionalFormatting>
  <conditionalFormatting sqref="D8:D16">
    <cfRule type="cellIs" priority="90" dxfId="0" operator="greaterThan" stopIfTrue="1">
      <formula>59.9</formula>
    </cfRule>
    <cfRule type="cellIs" priority="91" dxfId="1" operator="between" stopIfTrue="1">
      <formula>29.9</formula>
      <formula>60</formula>
    </cfRule>
    <cfRule type="cellIs" priority="92" dxfId="2" operator="greaterThan" stopIfTrue="1">
      <formula>30</formula>
    </cfRule>
    <cfRule type="cellIs" priority="93" dxfId="2" operator="lessThan" stopIfTrue="1">
      <formula>60</formula>
    </cfRule>
  </conditionalFormatting>
  <conditionalFormatting sqref="C8:C16">
    <cfRule type="cellIs" priority="87" dxfId="0" operator="greaterThan" stopIfTrue="1">
      <formula>99.9</formula>
    </cfRule>
    <cfRule type="cellIs" priority="88" dxfId="1" operator="between" stopIfTrue="1">
      <formula>69.9</formula>
      <formula>99.9</formula>
    </cfRule>
    <cfRule type="cellIs" priority="89" dxfId="2" operator="lessThan" stopIfTrue="1">
      <formula>70</formula>
    </cfRule>
  </conditionalFormatting>
  <conditionalFormatting sqref="E8:E16">
    <cfRule type="cellIs" priority="81" dxfId="0" operator="greaterThan" stopIfTrue="1">
      <formula>59.9</formula>
    </cfRule>
    <cfRule type="cellIs" priority="82" dxfId="1" operator="between" stopIfTrue="1">
      <formula>39.9</formula>
      <formula>59.9</formula>
    </cfRule>
    <cfRule type="cellIs" priority="83" dxfId="2" operator="lessThan" stopIfTrue="1">
      <formula>40</formula>
    </cfRule>
    <cfRule type="cellIs" priority="84" dxfId="0" operator="greaterThan" stopIfTrue="1">
      <formula>59.9</formula>
    </cfRule>
    <cfRule type="cellIs" priority="85" dxfId="1" operator="between" stopIfTrue="1">
      <formula>47.5</formula>
      <formula>59.5</formula>
    </cfRule>
    <cfRule type="cellIs" priority="86" dxfId="2" operator="lessThan" stopIfTrue="1">
      <formula>47.5</formula>
    </cfRule>
  </conditionalFormatting>
  <conditionalFormatting sqref="M7">
    <cfRule type="cellIs" priority="78" dxfId="0" operator="greaterThan" stopIfTrue="1">
      <formula>96.9</formula>
    </cfRule>
    <cfRule type="cellIs" priority="79" dxfId="1" operator="between" stopIfTrue="1">
      <formula>95</formula>
      <formula>96.9</formula>
    </cfRule>
    <cfRule type="cellIs" priority="80" dxfId="2" operator="lessThan" stopIfTrue="1">
      <formula>95</formula>
    </cfRule>
  </conditionalFormatting>
  <conditionalFormatting sqref="M7">
    <cfRule type="cellIs" priority="75" dxfId="0" operator="greaterThan" stopIfTrue="1">
      <formula>96.9</formula>
    </cfRule>
    <cfRule type="cellIs" priority="76" dxfId="1" operator="between" stopIfTrue="1">
      <formula>95</formula>
      <formula>96.9</formula>
    </cfRule>
    <cfRule type="cellIs" priority="77" dxfId="2" operator="lessThan" stopIfTrue="1">
      <formula>95</formula>
    </cfRule>
  </conditionalFormatting>
  <conditionalFormatting sqref="P7">
    <cfRule type="cellIs" priority="72" dxfId="0" operator="greaterThan" stopIfTrue="1">
      <formula>99.9</formula>
    </cfRule>
    <cfRule type="cellIs" priority="73" dxfId="1" operator="between" stopIfTrue="1">
      <formula>95</formula>
      <formula>99.9</formula>
    </cfRule>
    <cfRule type="cellIs" priority="74" dxfId="2" operator="lessThan" stopIfTrue="1">
      <formula>95</formula>
    </cfRule>
  </conditionalFormatting>
  <conditionalFormatting sqref="J7:L7">
    <cfRule type="cellIs" priority="68" dxfId="0" operator="greaterThan" stopIfTrue="1">
      <formula>59.9</formula>
    </cfRule>
    <cfRule type="cellIs" priority="69" dxfId="1" operator="between" stopIfTrue="1">
      <formula>29.9</formula>
      <formula>60</formula>
    </cfRule>
    <cfRule type="cellIs" priority="70" dxfId="2" operator="greaterThan" stopIfTrue="1">
      <formula>30</formula>
    </cfRule>
    <cfRule type="cellIs" priority="71" dxfId="2" operator="lessThan" stopIfTrue="1">
      <formula>60</formula>
    </cfRule>
  </conditionalFormatting>
  <conditionalFormatting sqref="M7">
    <cfRule type="cellIs" priority="65" dxfId="2" operator="lessThan" stopIfTrue="1">
      <formula>85</formula>
    </cfRule>
    <cfRule type="cellIs" priority="66" dxfId="1" operator="between" stopIfTrue="1">
      <formula>79.9</formula>
      <formula>95</formula>
    </cfRule>
    <cfRule type="cellIs" priority="67" dxfId="0" operator="greaterThan" stopIfTrue="1">
      <formula>94.9</formula>
    </cfRule>
  </conditionalFormatting>
  <conditionalFormatting sqref="N7">
    <cfRule type="cellIs" priority="62" dxfId="0" operator="greaterThan" stopIfTrue="1">
      <formula>96.9</formula>
    </cfRule>
    <cfRule type="cellIs" priority="63" dxfId="1" operator="between" stopIfTrue="1">
      <formula>95</formula>
      <formula>96.9</formula>
    </cfRule>
    <cfRule type="cellIs" priority="64" dxfId="2" operator="lessThan" stopIfTrue="1">
      <formula>95</formula>
    </cfRule>
  </conditionalFormatting>
  <conditionalFormatting sqref="N7">
    <cfRule type="cellIs" priority="59" dxfId="2" operator="lessThan" stopIfTrue="1">
      <formula>85</formula>
    </cfRule>
    <cfRule type="cellIs" priority="60" dxfId="1" operator="between" stopIfTrue="1">
      <formula>79.9</formula>
      <formula>95</formula>
    </cfRule>
    <cfRule type="cellIs" priority="61" dxfId="0" operator="greaterThan" stopIfTrue="1">
      <formula>94.9</formula>
    </cfRule>
  </conditionalFormatting>
  <conditionalFormatting sqref="O7">
    <cfRule type="cellIs" priority="56" dxfId="0" operator="greaterThan" stopIfTrue="1">
      <formula>96.9</formula>
    </cfRule>
    <cfRule type="cellIs" priority="57" dxfId="1" operator="between" stopIfTrue="1">
      <formula>95</formula>
      <formula>96.9</formula>
    </cfRule>
    <cfRule type="cellIs" priority="58" dxfId="2" operator="lessThan" stopIfTrue="1">
      <formula>95</formula>
    </cfRule>
  </conditionalFormatting>
  <conditionalFormatting sqref="O7">
    <cfRule type="cellIs" priority="53" dxfId="2" operator="lessThan" stopIfTrue="1">
      <formula>85</formula>
    </cfRule>
    <cfRule type="cellIs" priority="54" dxfId="1" operator="between" stopIfTrue="1">
      <formula>79.9</formula>
      <formula>95</formula>
    </cfRule>
    <cfRule type="cellIs" priority="55" dxfId="0" operator="greaterThan" stopIfTrue="1">
      <formula>94.9</formula>
    </cfRule>
  </conditionalFormatting>
  <conditionalFormatting sqref="M8:M16">
    <cfRule type="cellIs" priority="50" dxfId="0" operator="greaterThan" stopIfTrue="1">
      <formula>96.9</formula>
    </cfRule>
    <cfRule type="cellIs" priority="51" dxfId="1" operator="between" stopIfTrue="1">
      <formula>95</formula>
      <formula>96.9</formula>
    </cfRule>
    <cfRule type="cellIs" priority="52" dxfId="2" operator="lessThan" stopIfTrue="1">
      <formula>95</formula>
    </cfRule>
  </conditionalFormatting>
  <conditionalFormatting sqref="M8:M16">
    <cfRule type="cellIs" priority="47" dxfId="0" operator="greaterThan" stopIfTrue="1">
      <formula>96.9</formula>
    </cfRule>
    <cfRule type="cellIs" priority="48" dxfId="1" operator="between" stopIfTrue="1">
      <formula>95</formula>
      <formula>96.9</formula>
    </cfRule>
    <cfRule type="cellIs" priority="49" dxfId="2" operator="lessThan" stopIfTrue="1">
      <formula>95</formula>
    </cfRule>
  </conditionalFormatting>
  <conditionalFormatting sqref="P8:P16">
    <cfRule type="cellIs" priority="44" dxfId="0" operator="greaterThan" stopIfTrue="1">
      <formula>99.9</formula>
    </cfRule>
    <cfRule type="cellIs" priority="45" dxfId="1" operator="between" stopIfTrue="1">
      <formula>95</formula>
      <formula>99.9</formula>
    </cfRule>
    <cfRule type="cellIs" priority="46" dxfId="2" operator="lessThan" stopIfTrue="1">
      <formula>95</formula>
    </cfRule>
  </conditionalFormatting>
  <conditionalFormatting sqref="J8:L16">
    <cfRule type="cellIs" priority="40" dxfId="0" operator="greaterThan" stopIfTrue="1">
      <formula>59.9</formula>
    </cfRule>
    <cfRule type="cellIs" priority="41" dxfId="1" operator="between" stopIfTrue="1">
      <formula>29.9</formula>
      <formula>60</formula>
    </cfRule>
    <cfRule type="cellIs" priority="42" dxfId="2" operator="greaterThan" stopIfTrue="1">
      <formula>30</formula>
    </cfRule>
    <cfRule type="cellIs" priority="43" dxfId="2" operator="lessThan" stopIfTrue="1">
      <formula>60</formula>
    </cfRule>
  </conditionalFormatting>
  <conditionalFormatting sqref="M8:M16">
    <cfRule type="cellIs" priority="37" dxfId="2" operator="lessThan" stopIfTrue="1">
      <formula>85</formula>
    </cfRule>
    <cfRule type="cellIs" priority="38" dxfId="1" operator="between" stopIfTrue="1">
      <formula>79.9</formula>
      <formula>95</formula>
    </cfRule>
    <cfRule type="cellIs" priority="39" dxfId="0" operator="greaterThan" stopIfTrue="1">
      <formula>94.9</formula>
    </cfRule>
  </conditionalFormatting>
  <conditionalFormatting sqref="N8:N16">
    <cfRule type="cellIs" priority="34" dxfId="0" operator="greaterThan" stopIfTrue="1">
      <formula>96.9</formula>
    </cfRule>
    <cfRule type="cellIs" priority="35" dxfId="1" operator="between" stopIfTrue="1">
      <formula>95</formula>
      <formula>96.9</formula>
    </cfRule>
    <cfRule type="cellIs" priority="36" dxfId="2" operator="lessThan" stopIfTrue="1">
      <formula>95</formula>
    </cfRule>
  </conditionalFormatting>
  <conditionalFormatting sqref="N8:N16">
    <cfRule type="cellIs" priority="31" dxfId="2" operator="lessThan" stopIfTrue="1">
      <formula>85</formula>
    </cfRule>
    <cfRule type="cellIs" priority="32" dxfId="1" operator="between" stopIfTrue="1">
      <formula>79.9</formula>
      <formula>95</formula>
    </cfRule>
    <cfRule type="cellIs" priority="33" dxfId="0" operator="greaterThan" stopIfTrue="1">
      <formula>94.9</formula>
    </cfRule>
  </conditionalFormatting>
  <conditionalFormatting sqref="O8:O16">
    <cfRule type="cellIs" priority="28" dxfId="0" operator="greaterThan" stopIfTrue="1">
      <formula>96.9</formula>
    </cfRule>
    <cfRule type="cellIs" priority="29" dxfId="1" operator="between" stopIfTrue="1">
      <formula>95</formula>
      <formula>96.9</formula>
    </cfRule>
    <cfRule type="cellIs" priority="30" dxfId="2" operator="lessThan" stopIfTrue="1">
      <formula>95</formula>
    </cfRule>
  </conditionalFormatting>
  <conditionalFormatting sqref="O8:O16">
    <cfRule type="cellIs" priority="25" dxfId="2" operator="lessThan" stopIfTrue="1">
      <formula>85</formula>
    </cfRule>
    <cfRule type="cellIs" priority="26" dxfId="1" operator="between" stopIfTrue="1">
      <formula>79.9</formula>
      <formula>95</formula>
    </cfRule>
    <cfRule type="cellIs" priority="27" dxfId="0" operator="greaterThan" stopIfTrue="1">
      <formula>94.9</formula>
    </cfRule>
  </conditionalFormatting>
  <conditionalFormatting sqref="R7:R16">
    <cfRule type="cellIs" priority="22" dxfId="0" operator="greaterThan" stopIfTrue="1">
      <formula>96.9</formula>
    </cfRule>
    <cfRule type="cellIs" priority="23" dxfId="1" operator="between" stopIfTrue="1">
      <formula>95</formula>
      <formula>96.9</formula>
    </cfRule>
    <cfRule type="cellIs" priority="24" dxfId="2" operator="lessThan" stopIfTrue="1">
      <formula>95</formula>
    </cfRule>
  </conditionalFormatting>
  <conditionalFormatting sqref="R7:R16">
    <cfRule type="cellIs" priority="19" dxfId="2" operator="lessThan" stopIfTrue="1">
      <formula>85</formula>
    </cfRule>
    <cfRule type="cellIs" priority="20" dxfId="1" operator="between" stopIfTrue="1">
      <formula>79.9</formula>
      <formula>95</formula>
    </cfRule>
    <cfRule type="cellIs" priority="21" dxfId="0" operator="greaterThan" stopIfTrue="1">
      <formula>94.9</formula>
    </cfRule>
  </conditionalFormatting>
  <conditionalFormatting sqref="Q7:Q16">
    <cfRule type="cellIs" priority="16" dxfId="0" operator="greaterThan" stopIfTrue="1">
      <formula>96.9</formula>
    </cfRule>
    <cfRule type="cellIs" priority="17" dxfId="1" operator="between" stopIfTrue="1">
      <formula>95</formula>
      <formula>96.9</formula>
    </cfRule>
    <cfRule type="cellIs" priority="18" dxfId="2" operator="lessThan" stopIfTrue="1">
      <formula>95</formula>
    </cfRule>
  </conditionalFormatting>
  <conditionalFormatting sqref="Q7:Q16">
    <cfRule type="cellIs" priority="13" dxfId="2" operator="lessThan" stopIfTrue="1">
      <formula>85</formula>
    </cfRule>
    <cfRule type="cellIs" priority="14" dxfId="1" operator="between" stopIfTrue="1">
      <formula>79.9</formula>
      <formula>95</formula>
    </cfRule>
    <cfRule type="cellIs" priority="15" dxfId="0" operator="greaterThan" stopIfTrue="1">
      <formula>94.9</formula>
    </cfRule>
  </conditionalFormatting>
  <conditionalFormatting sqref="S7:T16">
    <cfRule type="cellIs" priority="10" dxfId="0" operator="greaterThan" stopIfTrue="1">
      <formula>96.9</formula>
    </cfRule>
    <cfRule type="cellIs" priority="11" dxfId="1" operator="between" stopIfTrue="1">
      <formula>95</formula>
      <formula>96.9</formula>
    </cfRule>
    <cfRule type="cellIs" priority="12" dxfId="2" operator="lessThan" stopIfTrue="1">
      <formula>95</formula>
    </cfRule>
  </conditionalFormatting>
  <conditionalFormatting sqref="S7:T16">
    <cfRule type="cellIs" priority="7" dxfId="2" operator="lessThan" stopIfTrue="1">
      <formula>85</formula>
    </cfRule>
    <cfRule type="cellIs" priority="8" dxfId="1" operator="between" stopIfTrue="1">
      <formula>79.9</formula>
      <formula>95</formula>
    </cfRule>
    <cfRule type="cellIs" priority="9" dxfId="0" operator="greaterThan" stopIfTrue="1">
      <formula>94.9</formula>
    </cfRule>
  </conditionalFormatting>
  <conditionalFormatting sqref="B7:B16">
    <cfRule type="cellIs" priority="1" dxfId="2" operator="lessThan" stopIfTrue="1">
      <formula>1</formula>
    </cfRule>
    <cfRule type="cellIs" priority="2" dxfId="1" operator="between" stopIfTrue="1">
      <formula>1</formula>
      <formula>1.4</formula>
    </cfRule>
    <cfRule type="cellIs" priority="3" dxfId="0" operator="greaterThan" stopIfTrue="1">
      <formula>1.2</formula>
    </cfRule>
    <cfRule type="cellIs" priority="4" dxfId="119" operator="greaterThan" stopIfTrue="1">
      <formula>1.2</formula>
    </cfRule>
    <cfRule type="cellIs" priority="5" dxfId="1" operator="between" stopIfTrue="1">
      <formula>0.8</formula>
      <formula>1.2</formula>
    </cfRule>
    <cfRule type="cellIs" priority="6" dxfId="2" operator="lessThan" stopIfTrue="1">
      <formula>0.8</formula>
    </cfRule>
  </conditionalFormatting>
  <printOptions/>
  <pageMargins left="0" right="0" top="0.31" bottom="0.75" header="1.25" footer="0.3"/>
  <pageSetup fitToHeight="3" fitToWidth="1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idil_admin</dc:creator>
  <cp:keywords/>
  <dc:description/>
  <cp:lastModifiedBy>idil_admin</cp:lastModifiedBy>
  <cp:lastPrinted>2019-02-01T06:09:02Z</cp:lastPrinted>
  <dcterms:created xsi:type="dcterms:W3CDTF">2018-12-19T12:36:20Z</dcterms:created>
  <dcterms:modified xsi:type="dcterms:W3CDTF">2019-02-01T08:06:33Z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